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Инвестиционная компания\Сайт\Изменения\На 2026.10.01\14 - Кредитний калькулятор\"/>
    </mc:Choice>
  </mc:AlternateContent>
  <xr:revisionPtr revIDLastSave="0" documentId="13_ncr:1_{F538209B-F083-4333-ADBF-46081AA03E4B}" xr6:coauthVersionLast="47" xr6:coauthVersionMax="47" xr10:uidLastSave="{00000000-0000-0000-0000-000000000000}"/>
  <bookViews>
    <workbookView xWindow="-108" yWindow="-108" windowWidth="23256" windowHeight="12456" xr2:uid="{825E6E98-A247-4A92-AA57-C120462F1C9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G130" i="1" l="1"/>
  <c r="G46" i="1"/>
  <c r="E46" i="1" s="1"/>
  <c r="E45" i="1"/>
  <c r="C46" i="1"/>
  <c r="H46" i="1" s="1"/>
  <c r="F46" i="1"/>
  <c r="O45" i="1"/>
  <c r="J45" i="1"/>
  <c r="J130" i="1" s="1"/>
  <c r="Q45" i="1" l="1"/>
  <c r="R45" i="1"/>
  <c r="G47" i="1"/>
  <c r="E47" i="1" s="1"/>
  <c r="O130" i="1"/>
  <c r="R46" i="1"/>
  <c r="Q46" i="1"/>
  <c r="C47" i="1"/>
  <c r="F47" i="1"/>
  <c r="Q47" i="1" s="1"/>
  <c r="D45" i="1" l="1"/>
  <c r="G48" i="1"/>
  <c r="E48" i="1" s="1"/>
  <c r="G49" i="1"/>
  <c r="F48" i="1"/>
  <c r="Q48" i="1" s="1"/>
  <c r="R47" i="1"/>
  <c r="C48" i="1"/>
  <c r="H48" i="1" s="1"/>
  <c r="G50" i="1" l="1"/>
  <c r="F49" i="1"/>
  <c r="Q49" i="1" s="1"/>
  <c r="C49" i="1"/>
  <c r="H49" i="1" s="1"/>
  <c r="R48" i="1"/>
  <c r="G52" i="1" l="1"/>
  <c r="G51" i="1"/>
  <c r="G53" i="1"/>
  <c r="G54" i="1" s="1"/>
  <c r="F50" i="1"/>
  <c r="Q50" i="1" s="1"/>
  <c r="C50" i="1"/>
  <c r="R49" i="1"/>
  <c r="G55" i="1" l="1"/>
  <c r="F51" i="1"/>
  <c r="Q51" i="1" s="1"/>
  <c r="C51" i="1"/>
  <c r="R50" i="1"/>
  <c r="G56" i="1" l="1"/>
  <c r="F52" i="1"/>
  <c r="Q52" i="1" s="1"/>
  <c r="C52" i="1"/>
  <c r="R51" i="1"/>
  <c r="G57" i="1" l="1"/>
  <c r="F53" i="1"/>
  <c r="Q53" i="1" s="1"/>
  <c r="R52" i="1"/>
  <c r="C53" i="1"/>
  <c r="G58" i="1" l="1"/>
  <c r="R53" i="1"/>
  <c r="F54" i="1"/>
  <c r="Q54" i="1" s="1"/>
  <c r="C54" i="1"/>
  <c r="G59" i="1" l="1"/>
  <c r="F55" i="1"/>
  <c r="Q55" i="1" s="1"/>
  <c r="R54" i="1"/>
  <c r="C55" i="1"/>
  <c r="G60" i="1" l="1"/>
  <c r="F56" i="1"/>
  <c r="Q56" i="1" s="1"/>
  <c r="R55" i="1"/>
  <c r="C56" i="1"/>
  <c r="G61" i="1" l="1"/>
  <c r="F57" i="1"/>
  <c r="R56" i="1"/>
  <c r="C57" i="1"/>
  <c r="G62" i="1" l="1"/>
  <c r="F58" i="1"/>
  <c r="Q58" i="1" s="1"/>
  <c r="C58" i="1"/>
  <c r="G63" i="1" l="1"/>
  <c r="F59" i="1"/>
  <c r="Q59" i="1" s="1"/>
  <c r="R58" i="1"/>
  <c r="C59" i="1"/>
  <c r="G64" i="1" l="1"/>
  <c r="F60" i="1"/>
  <c r="Q60" i="1" s="1"/>
  <c r="C60" i="1"/>
  <c r="R59" i="1"/>
  <c r="G65" i="1" l="1"/>
  <c r="F61" i="1"/>
  <c r="Q61" i="1" s="1"/>
  <c r="C61" i="1"/>
  <c r="R60" i="1"/>
  <c r="G66" i="1" l="1"/>
  <c r="F62" i="1"/>
  <c r="Q62" i="1" s="1"/>
  <c r="R61" i="1"/>
  <c r="C62" i="1"/>
  <c r="G67" i="1" l="1"/>
  <c r="F63" i="1"/>
  <c r="Q63" i="1" s="1"/>
  <c r="C63" i="1"/>
  <c r="R62" i="1"/>
  <c r="G68" i="1" l="1"/>
  <c r="F64" i="1"/>
  <c r="Q64" i="1" s="1"/>
  <c r="C64" i="1"/>
  <c r="R63" i="1"/>
  <c r="G69" i="1" l="1"/>
  <c r="F65" i="1"/>
  <c r="Q65" i="1" s="1"/>
  <c r="C65" i="1"/>
  <c r="R64" i="1"/>
  <c r="G70" i="1" l="1"/>
  <c r="F66" i="1"/>
  <c r="Q66" i="1" s="1"/>
  <c r="C66" i="1"/>
  <c r="R65" i="1"/>
  <c r="G71" i="1" l="1"/>
  <c r="F67" i="1"/>
  <c r="Q67" i="1" s="1"/>
  <c r="C67" i="1"/>
  <c r="R66" i="1"/>
  <c r="G72" i="1" l="1"/>
  <c r="F68" i="1"/>
  <c r="Q68" i="1" s="1"/>
  <c r="R67" i="1"/>
  <c r="C68" i="1"/>
  <c r="G73" i="1" l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F69" i="1"/>
  <c r="C69" i="1"/>
  <c r="R68" i="1"/>
  <c r="F70" i="1" l="1"/>
  <c r="Q70" i="1" s="1"/>
  <c r="C70" i="1"/>
  <c r="F71" i="1" l="1"/>
  <c r="Q71" i="1" s="1"/>
  <c r="R70" i="1"/>
  <c r="C71" i="1"/>
  <c r="F72" i="1" l="1"/>
  <c r="Q72" i="1" s="1"/>
  <c r="C72" i="1"/>
  <c r="R71" i="1"/>
  <c r="F73" i="1" l="1"/>
  <c r="Q73" i="1" s="1"/>
  <c r="C73" i="1"/>
  <c r="R72" i="1"/>
  <c r="F74" i="1" l="1"/>
  <c r="Q74" i="1" s="1"/>
  <c r="C74" i="1"/>
  <c r="R73" i="1"/>
  <c r="F75" i="1" l="1"/>
  <c r="Q75" i="1" s="1"/>
  <c r="R74" i="1"/>
  <c r="C75" i="1"/>
  <c r="F76" i="1" l="1"/>
  <c r="Q76" i="1" s="1"/>
  <c r="C76" i="1"/>
  <c r="R75" i="1"/>
  <c r="F77" i="1" l="1"/>
  <c r="Q77" i="1" s="1"/>
  <c r="C77" i="1"/>
  <c r="R76" i="1"/>
  <c r="F78" i="1" l="1"/>
  <c r="Q78" i="1" s="1"/>
  <c r="C78" i="1"/>
  <c r="R77" i="1"/>
  <c r="F79" i="1" l="1"/>
  <c r="Q79" i="1" s="1"/>
  <c r="C79" i="1"/>
  <c r="R78" i="1"/>
  <c r="F80" i="1" l="1"/>
  <c r="Q80" i="1" s="1"/>
  <c r="C80" i="1"/>
  <c r="R79" i="1"/>
  <c r="F81" i="1" l="1"/>
  <c r="R80" i="1"/>
  <c r="C81" i="1"/>
  <c r="F82" i="1" l="1"/>
  <c r="Q82" i="1" s="1"/>
  <c r="C82" i="1"/>
  <c r="F83" i="1" l="1"/>
  <c r="Q83" i="1" s="1"/>
  <c r="C83" i="1"/>
  <c r="R82" i="1"/>
  <c r="F84" i="1" l="1"/>
  <c r="Q84" i="1" s="1"/>
  <c r="C84" i="1"/>
  <c r="R83" i="1"/>
  <c r="F85" i="1" l="1"/>
  <c r="Q85" i="1" s="1"/>
  <c r="R84" i="1"/>
  <c r="C85" i="1"/>
  <c r="F86" i="1" l="1"/>
  <c r="Q86" i="1" s="1"/>
  <c r="R85" i="1"/>
  <c r="C86" i="1"/>
  <c r="F87" i="1" l="1"/>
  <c r="Q87" i="1" s="1"/>
  <c r="R86" i="1"/>
  <c r="C87" i="1"/>
  <c r="F88" i="1" l="1"/>
  <c r="Q88" i="1" s="1"/>
  <c r="C88" i="1"/>
  <c r="R87" i="1"/>
  <c r="F89" i="1" l="1"/>
  <c r="Q89" i="1" s="1"/>
  <c r="R88" i="1"/>
  <c r="C89" i="1"/>
  <c r="F90" i="1" l="1"/>
  <c r="Q90" i="1" s="1"/>
  <c r="R89" i="1"/>
  <c r="C90" i="1"/>
  <c r="F91" i="1" l="1"/>
  <c r="Q91" i="1" s="1"/>
  <c r="R90" i="1"/>
  <c r="C91" i="1"/>
  <c r="F92" i="1" l="1"/>
  <c r="Q92" i="1" s="1"/>
  <c r="C92" i="1"/>
  <c r="R91" i="1"/>
  <c r="F93" i="1" l="1"/>
  <c r="C93" i="1"/>
  <c r="R92" i="1"/>
  <c r="F94" i="1" l="1"/>
  <c r="Q94" i="1" s="1"/>
  <c r="C94" i="1"/>
  <c r="F95" i="1" l="1"/>
  <c r="Q95" i="1" s="1"/>
  <c r="R94" i="1"/>
  <c r="C95" i="1"/>
  <c r="F96" i="1" l="1"/>
  <c r="Q96" i="1" s="1"/>
  <c r="C96" i="1"/>
  <c r="R95" i="1"/>
  <c r="F97" i="1" l="1"/>
  <c r="Q97" i="1" s="1"/>
  <c r="C97" i="1"/>
  <c r="R96" i="1"/>
  <c r="F98" i="1" l="1"/>
  <c r="Q98" i="1" s="1"/>
  <c r="R97" i="1"/>
  <c r="C98" i="1"/>
  <c r="F99" i="1" l="1"/>
  <c r="Q99" i="1" s="1"/>
  <c r="R98" i="1"/>
  <c r="C99" i="1"/>
  <c r="F100" i="1" l="1"/>
  <c r="Q100" i="1" s="1"/>
  <c r="R99" i="1"/>
  <c r="C100" i="1"/>
  <c r="F101" i="1" l="1"/>
  <c r="Q101" i="1" s="1"/>
  <c r="R100" i="1"/>
  <c r="C101" i="1"/>
  <c r="F102" i="1" l="1"/>
  <c r="Q102" i="1" s="1"/>
  <c r="C102" i="1"/>
  <c r="R101" i="1"/>
  <c r="F103" i="1" l="1"/>
  <c r="Q103" i="1" s="1"/>
  <c r="R102" i="1"/>
  <c r="C103" i="1"/>
  <c r="F104" i="1" l="1"/>
  <c r="Q104" i="1" s="1"/>
  <c r="R103" i="1"/>
  <c r="C104" i="1"/>
  <c r="F105" i="1" l="1"/>
  <c r="R104" i="1"/>
  <c r="C105" i="1"/>
  <c r="F106" i="1" l="1"/>
  <c r="Q106" i="1" s="1"/>
  <c r="C106" i="1"/>
  <c r="F107" i="1" l="1"/>
  <c r="Q107" i="1" s="1"/>
  <c r="R106" i="1"/>
  <c r="C107" i="1"/>
  <c r="F108" i="1" l="1"/>
  <c r="Q108" i="1" s="1"/>
  <c r="C108" i="1"/>
  <c r="R107" i="1"/>
  <c r="F109" i="1" l="1"/>
  <c r="Q109" i="1" s="1"/>
  <c r="C109" i="1"/>
  <c r="R108" i="1"/>
  <c r="F110" i="1" l="1"/>
  <c r="Q110" i="1" s="1"/>
  <c r="C110" i="1"/>
  <c r="R109" i="1"/>
  <c r="F111" i="1" l="1"/>
  <c r="Q111" i="1" s="1"/>
  <c r="R110" i="1"/>
  <c r="C111" i="1"/>
  <c r="F112" i="1" l="1"/>
  <c r="Q112" i="1" s="1"/>
  <c r="C112" i="1"/>
  <c r="R111" i="1"/>
  <c r="F113" i="1" l="1"/>
  <c r="Q113" i="1" s="1"/>
  <c r="C113" i="1"/>
  <c r="R112" i="1"/>
  <c r="F114" i="1" l="1"/>
  <c r="Q114" i="1" s="1"/>
  <c r="C114" i="1"/>
  <c r="R113" i="1"/>
  <c r="F115" i="1" l="1"/>
  <c r="Q115" i="1" s="1"/>
  <c r="R114" i="1"/>
  <c r="C115" i="1"/>
  <c r="F116" i="1" l="1"/>
  <c r="Q116" i="1" s="1"/>
  <c r="R115" i="1"/>
  <c r="C116" i="1"/>
  <c r="F117" i="1" l="1"/>
  <c r="R116" i="1"/>
  <c r="C117" i="1"/>
  <c r="F118" i="1" l="1"/>
  <c r="Q118" i="1" s="1"/>
  <c r="C118" i="1"/>
  <c r="F119" i="1" l="1"/>
  <c r="Q119" i="1" s="1"/>
  <c r="C119" i="1"/>
  <c r="R118" i="1"/>
  <c r="F120" i="1" l="1"/>
  <c r="Q120" i="1" s="1"/>
  <c r="C120" i="1"/>
  <c r="R119" i="1"/>
  <c r="F121" i="1" l="1"/>
  <c r="Q121" i="1" s="1"/>
  <c r="C121" i="1"/>
  <c r="R120" i="1"/>
  <c r="F122" i="1" l="1"/>
  <c r="Q122" i="1" s="1"/>
  <c r="C122" i="1"/>
  <c r="R121" i="1"/>
  <c r="F123" i="1" l="1"/>
  <c r="Q123" i="1" s="1"/>
  <c r="C123" i="1"/>
  <c r="R122" i="1"/>
  <c r="F124" i="1" l="1"/>
  <c r="Q124" i="1" s="1"/>
  <c r="R123" i="1"/>
  <c r="C124" i="1"/>
  <c r="F125" i="1" l="1"/>
  <c r="Q125" i="1" s="1"/>
  <c r="R124" i="1"/>
  <c r="C125" i="1"/>
  <c r="F126" i="1" l="1"/>
  <c r="Q126" i="1" s="1"/>
  <c r="R125" i="1"/>
  <c r="C126" i="1"/>
  <c r="F127" i="1" l="1"/>
  <c r="Q127" i="1" s="1"/>
  <c r="R126" i="1"/>
  <c r="C127" i="1"/>
  <c r="F128" i="1" l="1"/>
  <c r="Q128" i="1" s="1"/>
  <c r="R127" i="1"/>
  <c r="C128" i="1"/>
  <c r="F129" i="1" l="1"/>
  <c r="R128" i="1"/>
  <c r="C129" i="1"/>
  <c r="H47" i="1" l="1"/>
  <c r="D46" i="1"/>
  <c r="D48" i="1"/>
  <c r="E49" i="1"/>
  <c r="D49" i="1"/>
  <c r="D47" i="1" l="1"/>
  <c r="E50" i="1"/>
  <c r="H50" i="1"/>
  <c r="D50" i="1" l="1"/>
  <c r="E51" i="1"/>
  <c r="H51" i="1"/>
  <c r="D51" i="1" l="1"/>
  <c r="E52" i="1"/>
  <c r="H52" i="1"/>
  <c r="D52" i="1" l="1"/>
  <c r="E53" i="1"/>
  <c r="H53" i="1"/>
  <c r="D53" i="1" l="1"/>
  <c r="E54" i="1"/>
  <c r="H54" i="1"/>
  <c r="D54" i="1" l="1"/>
  <c r="E55" i="1"/>
  <c r="H55" i="1"/>
  <c r="D55" i="1" l="1"/>
  <c r="E56" i="1"/>
  <c r="H56" i="1"/>
  <c r="D56" i="1" l="1"/>
  <c r="E57" i="1"/>
  <c r="Q57" i="1" s="1"/>
  <c r="H57" i="1"/>
  <c r="H58" i="1" l="1"/>
  <c r="E58" i="1"/>
  <c r="R57" i="1"/>
  <c r="D57" i="1" s="1"/>
  <c r="D58" i="1" l="1"/>
  <c r="E59" i="1"/>
  <c r="H59" i="1"/>
  <c r="D59" i="1" l="1"/>
  <c r="E60" i="1"/>
  <c r="H60" i="1"/>
  <c r="D60" i="1" l="1"/>
  <c r="E61" i="1"/>
  <c r="H61" i="1"/>
  <c r="D61" i="1" l="1"/>
  <c r="E62" i="1"/>
  <c r="H62" i="1"/>
  <c r="D62" i="1" l="1"/>
  <c r="E63" i="1"/>
  <c r="H63" i="1"/>
  <c r="D63" i="1" l="1"/>
  <c r="E64" i="1"/>
  <c r="H64" i="1"/>
  <c r="D64" i="1" l="1"/>
  <c r="E65" i="1"/>
  <c r="H65" i="1"/>
  <c r="D65" i="1" l="1"/>
  <c r="E66" i="1"/>
  <c r="H66" i="1"/>
  <c r="D66" i="1" l="1"/>
  <c r="E67" i="1"/>
  <c r="H67" i="1"/>
  <c r="D67" i="1" l="1"/>
  <c r="E68" i="1"/>
  <c r="H68" i="1"/>
  <c r="D68" i="1" l="1"/>
  <c r="E69" i="1"/>
  <c r="Q69" i="1" s="1"/>
  <c r="H69" i="1"/>
  <c r="H70" i="1" l="1"/>
  <c r="R69" i="1"/>
  <c r="D69" i="1" s="1"/>
  <c r="E70" i="1"/>
  <c r="D70" i="1" l="1"/>
  <c r="E71" i="1"/>
  <c r="H71" i="1"/>
  <c r="D71" i="1" l="1"/>
  <c r="E72" i="1"/>
  <c r="H72" i="1"/>
  <c r="D72" i="1" l="1"/>
  <c r="E73" i="1"/>
  <c r="H73" i="1"/>
  <c r="D73" i="1" l="1"/>
  <c r="E74" i="1"/>
  <c r="H74" i="1"/>
  <c r="D74" i="1" l="1"/>
  <c r="E75" i="1"/>
  <c r="H75" i="1"/>
  <c r="D75" i="1" l="1"/>
  <c r="E76" i="1"/>
  <c r="H76" i="1"/>
  <c r="D76" i="1" l="1"/>
  <c r="E77" i="1"/>
  <c r="H77" i="1"/>
  <c r="D77" i="1" l="1"/>
  <c r="E78" i="1"/>
  <c r="H78" i="1"/>
  <c r="D78" i="1" l="1"/>
  <c r="E79" i="1"/>
  <c r="H79" i="1"/>
  <c r="D79" i="1" l="1"/>
  <c r="E80" i="1"/>
  <c r="H80" i="1"/>
  <c r="D80" i="1" l="1"/>
  <c r="E81" i="1"/>
  <c r="Q81" i="1" s="1"/>
  <c r="H81" i="1"/>
  <c r="H82" i="1" l="1"/>
  <c r="E82" i="1"/>
  <c r="R81" i="1"/>
  <c r="D81" i="1" s="1"/>
  <c r="D82" i="1" l="1"/>
  <c r="E83" i="1"/>
  <c r="H83" i="1"/>
  <c r="D83" i="1" l="1"/>
  <c r="E84" i="1"/>
  <c r="H84" i="1"/>
  <c r="D84" i="1" l="1"/>
  <c r="E85" i="1"/>
  <c r="H85" i="1"/>
  <c r="D85" i="1" l="1"/>
  <c r="E86" i="1"/>
  <c r="H86" i="1"/>
  <c r="D86" i="1" l="1"/>
  <c r="E87" i="1"/>
  <c r="H87" i="1"/>
  <c r="D87" i="1" l="1"/>
  <c r="E88" i="1"/>
  <c r="H88" i="1"/>
  <c r="D88" i="1" l="1"/>
  <c r="E89" i="1"/>
  <c r="H89" i="1"/>
  <c r="D89" i="1" l="1"/>
  <c r="E90" i="1"/>
  <c r="H90" i="1"/>
  <c r="D90" i="1" l="1"/>
  <c r="E91" i="1"/>
  <c r="H91" i="1"/>
  <c r="D91" i="1" l="1"/>
  <c r="E92" i="1"/>
  <c r="H92" i="1"/>
  <c r="D92" i="1" l="1"/>
  <c r="E93" i="1"/>
  <c r="Q93" i="1" s="1"/>
  <c r="H93" i="1"/>
  <c r="H94" i="1" l="1"/>
  <c r="R93" i="1"/>
  <c r="D93" i="1" s="1"/>
  <c r="E94" i="1"/>
  <c r="D94" i="1" l="1"/>
  <c r="E95" i="1"/>
  <c r="H95" i="1"/>
  <c r="D95" i="1" l="1"/>
  <c r="E96" i="1"/>
  <c r="H96" i="1"/>
  <c r="D96" i="1" l="1"/>
  <c r="E97" i="1"/>
  <c r="H97" i="1"/>
  <c r="D97" i="1" l="1"/>
  <c r="E98" i="1"/>
  <c r="H98" i="1"/>
  <c r="D98" i="1" l="1"/>
  <c r="E99" i="1"/>
  <c r="H99" i="1"/>
  <c r="D99" i="1" l="1"/>
  <c r="E100" i="1"/>
  <c r="H100" i="1"/>
  <c r="D100" i="1" l="1"/>
  <c r="E101" i="1"/>
  <c r="H101" i="1"/>
  <c r="D101" i="1" l="1"/>
  <c r="E102" i="1"/>
  <c r="H102" i="1"/>
  <c r="D102" i="1" l="1"/>
  <c r="E103" i="1"/>
  <c r="H103" i="1"/>
  <c r="D103" i="1" l="1"/>
  <c r="E104" i="1"/>
  <c r="H104" i="1"/>
  <c r="D104" i="1" l="1"/>
  <c r="E105" i="1"/>
  <c r="Q105" i="1" s="1"/>
  <c r="H105" i="1"/>
  <c r="H106" i="1" l="1"/>
  <c r="E106" i="1"/>
  <c r="R105" i="1"/>
  <c r="D105" i="1" s="1"/>
  <c r="D106" i="1" l="1"/>
  <c r="E107" i="1"/>
  <c r="H107" i="1"/>
  <c r="D107" i="1" l="1"/>
  <c r="E108" i="1"/>
  <c r="H108" i="1"/>
  <c r="D108" i="1" l="1"/>
  <c r="E109" i="1"/>
  <c r="H109" i="1"/>
  <c r="D109" i="1" l="1"/>
  <c r="E110" i="1"/>
  <c r="H110" i="1"/>
  <c r="D110" i="1" l="1"/>
  <c r="E111" i="1"/>
  <c r="H111" i="1"/>
  <c r="D111" i="1" l="1"/>
  <c r="E112" i="1"/>
  <c r="H112" i="1"/>
  <c r="D112" i="1" l="1"/>
  <c r="E113" i="1"/>
  <c r="H113" i="1"/>
  <c r="D113" i="1" l="1"/>
  <c r="E114" i="1"/>
  <c r="H114" i="1"/>
  <c r="D114" i="1" l="1"/>
  <c r="E115" i="1"/>
  <c r="H115" i="1"/>
  <c r="D115" i="1" l="1"/>
  <c r="E116" i="1"/>
  <c r="H116" i="1"/>
  <c r="D116" i="1" l="1"/>
  <c r="E117" i="1"/>
  <c r="Q117" i="1" s="1"/>
  <c r="H117" i="1"/>
  <c r="H118" i="1" l="1"/>
  <c r="E118" i="1"/>
  <c r="R117" i="1"/>
  <c r="D117" i="1" s="1"/>
  <c r="D118" i="1" l="1"/>
  <c r="E119" i="1"/>
  <c r="H119" i="1"/>
  <c r="D119" i="1" l="1"/>
  <c r="E120" i="1"/>
  <c r="H120" i="1"/>
  <c r="D120" i="1" l="1"/>
  <c r="E121" i="1"/>
  <c r="H121" i="1"/>
  <c r="D121" i="1" l="1"/>
  <c r="E122" i="1"/>
  <c r="H122" i="1"/>
  <c r="D122" i="1" l="1"/>
  <c r="E123" i="1"/>
  <c r="H123" i="1"/>
  <c r="D123" i="1" l="1"/>
  <c r="E124" i="1"/>
  <c r="H124" i="1"/>
  <c r="D124" i="1" l="1"/>
  <c r="E125" i="1"/>
  <c r="H125" i="1"/>
  <c r="D125" i="1" l="1"/>
  <c r="E126" i="1"/>
  <c r="H126" i="1"/>
  <c r="D126" i="1" l="1"/>
  <c r="E127" i="1"/>
  <c r="H127" i="1"/>
  <c r="D127" i="1" l="1"/>
  <c r="E128" i="1"/>
  <c r="H128" i="1"/>
  <c r="D128" i="1" l="1"/>
  <c r="E129" i="1"/>
  <c r="Q129" i="1" s="1"/>
  <c r="H129" i="1"/>
  <c r="H130" i="1" l="1"/>
  <c r="R129" i="1"/>
  <c r="R130" i="1" s="1"/>
  <c r="Q130" i="1"/>
  <c r="U130" i="1" l="1"/>
  <c r="R26" i="1" s="1"/>
  <c r="D129" i="1"/>
  <c r="T130" i="1" l="1"/>
  <c r="R25" i="1" s="1"/>
</calcChain>
</file>

<file path=xl/sharedStrings.xml><?xml version="1.0" encoding="utf-8"?>
<sst xmlns="http://schemas.openxmlformats.org/spreadsheetml/2006/main" count="941" uniqueCount="90">
  <si>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</si>
  <si>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</si>
  <si>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</si>
  <si>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</t>
  </si>
  <si>
    <t>Види платежів за кредитом</t>
  </si>
  <si>
    <t>Реальна річна процентна ставка, %</t>
  </si>
  <si>
    <t>Загальна вартість кредиту, грн</t>
  </si>
  <si>
    <t>сума кредиту за договором/погашення суми кредиту</t>
  </si>
  <si>
    <t>проценти за користування кредитом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</si>
  <si>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</si>
  <si>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</si>
  <si>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</si>
  <si>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</si>
  <si>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</si>
  <si>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t>інші послуги кредитодавця</t>
  </si>
  <si>
    <t>комісійний збір</t>
  </si>
  <si>
    <t>інша плата за послуги кредитного посередника</t>
  </si>
  <si>
    <t>за розрахунково-касове обслуговування</t>
  </si>
  <si>
    <t>послуги нотаріуса</t>
  </si>
  <si>
    <t>послуги оцінювача</t>
  </si>
  <si>
    <t>інші послуги третіх осіб</t>
  </si>
  <si>
    <t>Х</t>
  </si>
  <si>
    <t>послуги страховика (нерухомість)</t>
  </si>
  <si>
    <t>послуги страховика (життя)</t>
  </si>
  <si>
    <t>Усього:</t>
  </si>
  <si>
    <t>х</t>
  </si>
  <si>
    <t>платежі за додаткові та/або супутні послуги</t>
  </si>
  <si>
    <t>Дата платежу</t>
  </si>
  <si>
    <r>
      <t xml:space="preserve">                                                                                                                                           </t>
    </r>
    <r>
      <rPr>
        <i/>
        <sz val="12"/>
        <rFont val="Arial"/>
        <family val="2"/>
        <charset val="204"/>
      </rPr>
      <t xml:space="preserve"> </t>
    </r>
    <r>
      <rPr>
        <b/>
        <i/>
        <sz val="12"/>
        <rFont val="Arial"/>
        <family val="2"/>
        <charset val="204"/>
      </rPr>
      <t xml:space="preserve"> Умови надання кредиту</t>
    </r>
  </si>
  <si>
    <t>Цільове призначення Кредиту</t>
  </si>
  <si>
    <t>придбання нерухомого майна</t>
  </si>
  <si>
    <t>Курс НБУ</t>
  </si>
  <si>
    <t>Опис майна, що пропонується в забезпечення</t>
  </si>
  <si>
    <t>Нерухоме майно (квартира)</t>
  </si>
  <si>
    <t>Валюта Кредиту</t>
  </si>
  <si>
    <t>Гривні</t>
  </si>
  <si>
    <t>Ринкова вартість предмету іпотеки (сума у валюті Кредиту)</t>
  </si>
  <si>
    <t>Реальна процентна ставка</t>
  </si>
  <si>
    <t>Ринкова вартість предмету іпотеки (сума у валюті Кредиту) - для  іншого виду предмету іпотеки</t>
  </si>
  <si>
    <t>Абсолютне значення подорожчання кредиту</t>
  </si>
  <si>
    <t>Ринкова вартість іншого предмету застави (сума у валюті Кредиту)</t>
  </si>
  <si>
    <t>Дата здійснення страхового платежу (для предмету іпотеки)</t>
  </si>
  <si>
    <t>Ринкова вартість транспортного засобу (сума у валюті Кредиту)</t>
  </si>
  <si>
    <t>Періодичність сплати страхового платежу</t>
  </si>
  <si>
    <t>Однією сумою</t>
  </si>
  <si>
    <t>щорічно</t>
  </si>
  <si>
    <t>Сума кредиту (сума у валюті Кредиту) або залишок на дату підписання договору про внесення змін</t>
  </si>
  <si>
    <t>Дата здійснення страхового платежу (позичальника від нещасного випадку)</t>
  </si>
  <si>
    <t>Строк кредитування, місяців</t>
  </si>
  <si>
    <t xml:space="preserve">Процентна ставка, % річних </t>
  </si>
  <si>
    <t>Форма надання Кредиту</t>
  </si>
  <si>
    <t>Строковий кредит</t>
  </si>
  <si>
    <t>Схема повернення Кредиту та сплати процентів</t>
  </si>
  <si>
    <t>За класичною схемою</t>
  </si>
  <si>
    <t>Строк для відстрочки (якщо є)</t>
  </si>
  <si>
    <t>з</t>
  </si>
  <si>
    <t>по</t>
  </si>
  <si>
    <t>Місяць з якого відбуватиметься пролонгація</t>
  </si>
  <si>
    <t>Кількість місяців пролонгації</t>
  </si>
  <si>
    <t>Найменування послуги (платежу)</t>
  </si>
  <si>
    <t>Тариф %, грн.</t>
  </si>
  <si>
    <t xml:space="preserve">Обов'язкові платежі </t>
  </si>
  <si>
    <t>1.</t>
  </si>
  <si>
    <t>Платежі на користь Установи</t>
  </si>
  <si>
    <t>1.2.</t>
  </si>
  <si>
    <t>Комісійна винагорода за надання кредиту/Комісійна винагорода за надання збільшеної суми кредиту</t>
  </si>
  <si>
    <t>2.</t>
  </si>
  <si>
    <t>Платежі на користь третіх осіб</t>
  </si>
  <si>
    <t>2.2.</t>
  </si>
  <si>
    <t xml:space="preserve">Страхування заставного майна: </t>
  </si>
  <si>
    <t>Страхування  предмету іпотеки</t>
  </si>
  <si>
    <t>2.3.</t>
  </si>
  <si>
    <t xml:space="preserve">Страхування Позичальника від нещасного випадку </t>
  </si>
  <si>
    <t>Платежі, що сплачуються в разі настання події за ініціативою Позичальника</t>
  </si>
  <si>
    <t>3.1.</t>
  </si>
  <si>
    <t>3.2.</t>
  </si>
  <si>
    <t>3.3.</t>
  </si>
  <si>
    <t>Залишок боргу по кредиту</t>
  </si>
  <si>
    <t>Страхування предмету іпотеки (для іншого виду предмету іпотеки)</t>
  </si>
  <si>
    <t>Кредитний калькулятор</t>
  </si>
  <si>
    <t>Додаткові та/або супутні послуги</t>
  </si>
  <si>
    <t>2.1.</t>
  </si>
  <si>
    <t>2.1.1.</t>
  </si>
  <si>
    <t>2.1.2.</t>
  </si>
  <si>
    <t>2.4.</t>
  </si>
  <si>
    <t>Плата за надання довідок щодо іншої інформації</t>
  </si>
  <si>
    <t>Комісійна винагорода за надання довідок про залишок боргу, про загальний річний рух коштів, які направлялись на погашення боргу або іншої інформації щодо обслуговування боргу (один раз в рік – безоплатно)</t>
  </si>
  <si>
    <t>Плата за надання нового Графіку за письмовою заявою Позичальника</t>
  </si>
  <si>
    <t>Державне мито за нотаріальне посвідчення договору іпотеки</t>
  </si>
  <si>
    <t>Плата за нотаріальне посвідчення договору іпотеки та проведення нотаріальних дій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</si>
</sst>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грн.&quot;"/>
    <numFmt numFmtId="165" formatCode="#,##0.00\ [$грн.-422]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sz val="14"/>
      <name val="Arial"/>
      <family val="2"/>
      <charset val="204"/>
    </font>
    <font>
      <b/>
      <i/>
      <u/>
      <sz val="14"/>
      <name val="Arial"/>
      <family val="2"/>
      <charset val="204"/>
    </font>
    <font>
      <b/>
      <i/>
      <sz val="14"/>
      <name val="Arial"/>
      <family val="2"/>
      <charset val="204"/>
    </font>
    <font>
      <sz val="12"/>
      <color indexed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14" fontId="0" fillId="0" borderId="0" xfId="0" applyNumberFormat="1"/>
    <xf numFmtId="4" fontId="0" fillId="0" borderId="0" xfId="0" applyNumberFormat="1"/>
    <xf numFmtId="4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2" borderId="0" xfId="0" applyFill="1"/>
    <xf numFmtId="14" fontId="0" fillId="2" borderId="0" xfId="0" applyNumberFormat="1" applyFill="1"/>
    <xf numFmtId="4" fontId="0" fillId="2" borderId="0" xfId="0" applyNumberFormat="1" applyFill="1"/>
    <xf numFmtId="0" fontId="2" fillId="0" borderId="0" xfId="0" applyFont="1" applyProtection="1">
      <protection hidden="1"/>
    </xf>
    <xf numFmtId="4" fontId="2" fillId="0" borderId="0" xfId="0" applyNumberFormat="1" applyFont="1" applyProtection="1">
      <protection hidden="1"/>
    </xf>
    <xf numFmtId="0" fontId="5" fillId="0" borderId="9" xfId="0" applyFont="1" applyBorder="1" applyAlignment="1" applyProtection="1">
      <alignment vertical="center"/>
      <protection hidden="1"/>
    </xf>
    <xf numFmtId="0" fontId="5" fillId="0" borderId="10" xfId="0" applyFont="1" applyBorder="1" applyAlignment="1" applyProtection="1">
      <alignment vertical="center"/>
      <protection hidden="1"/>
    </xf>
    <xf numFmtId="0" fontId="5" fillId="0" borderId="11" xfId="0" applyFont="1" applyBorder="1" applyAlignment="1" applyProtection="1">
      <alignment vertical="center"/>
      <protection hidden="1"/>
    </xf>
    <xf numFmtId="0" fontId="2" fillId="0" borderId="9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5" fillId="0" borderId="10" xfId="0" applyFont="1" applyBorder="1" applyAlignment="1" applyProtection="1">
      <alignment horizontal="right" vertical="center"/>
      <protection hidden="1"/>
    </xf>
    <xf numFmtId="0" fontId="5" fillId="0" borderId="11" xfId="0" applyFont="1" applyBorder="1" applyAlignment="1" applyProtection="1">
      <alignment horizontal="right" vertical="center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2" fontId="0" fillId="0" borderId="0" xfId="0" applyNumberFormat="1"/>
    <xf numFmtId="0" fontId="5" fillId="4" borderId="8" xfId="0" applyFont="1" applyFill="1" applyBorder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49" fontId="2" fillId="0" borderId="8" xfId="0" applyNumberFormat="1" applyFont="1" applyBorder="1" applyAlignment="1" applyProtection="1">
      <alignment horizontal="center" vertical="center"/>
      <protection hidden="1"/>
    </xf>
    <xf numFmtId="0" fontId="2" fillId="0" borderId="8" xfId="0" applyFont="1" applyBorder="1" applyProtection="1">
      <protection hidden="1"/>
    </xf>
    <xf numFmtId="49" fontId="2" fillId="3" borderId="8" xfId="0" applyNumberFormat="1" applyFont="1" applyFill="1" applyBorder="1" applyAlignment="1" applyProtection="1">
      <alignment horizontal="center" vertical="center"/>
      <protection hidden="1"/>
    </xf>
    <xf numFmtId="3" fontId="0" fillId="2" borderId="0" xfId="0" applyNumberFormat="1" applyFill="1"/>
    <xf numFmtId="3" fontId="0" fillId="0" borderId="0" xfId="0" applyNumberFormat="1"/>
    <xf numFmtId="10" fontId="0" fillId="2" borderId="0" xfId="0" applyNumberFormat="1" applyFill="1"/>
    <xf numFmtId="0" fontId="6" fillId="0" borderId="0" xfId="0" applyFont="1" applyAlignment="1" applyProtection="1">
      <alignment horizontal="center" vertical="center"/>
      <protection hidden="1"/>
    </xf>
    <xf numFmtId="0" fontId="2" fillId="0" borderId="0" xfId="0" quotePrefix="1" applyFont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10" fillId="0" borderId="0" xfId="0" quotePrefix="1" applyFont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164" fontId="10" fillId="0" borderId="0" xfId="0" applyNumberFormat="1" applyFont="1" applyAlignment="1" applyProtection="1">
      <alignment horizontal="left" vertical="center" wrapText="1"/>
      <protection hidden="1"/>
    </xf>
    <xf numFmtId="0" fontId="6" fillId="0" borderId="8" xfId="0" applyFont="1" applyBorder="1" applyAlignment="1" applyProtection="1">
      <alignment horizontal="center" vertical="center" wrapText="1"/>
      <protection hidden="1"/>
    </xf>
    <xf numFmtId="10" fontId="2" fillId="3" borderId="8" xfId="0" applyNumberFormat="1" applyFont="1" applyFill="1" applyBorder="1" applyAlignment="1" applyProtection="1">
      <alignment vertical="center"/>
      <protection locked="0"/>
    </xf>
    <xf numFmtId="164" fontId="2" fillId="0" borderId="8" xfId="0" applyNumberFormat="1" applyFont="1" applyBorder="1" applyAlignment="1" applyProtection="1">
      <alignment vertical="center"/>
      <protection hidden="1"/>
    </xf>
    <xf numFmtId="4" fontId="2" fillId="3" borderId="8" xfId="0" applyNumberFormat="1" applyFont="1" applyFill="1" applyBorder="1" applyAlignment="1" applyProtection="1">
      <alignment vertical="center"/>
      <protection locked="0"/>
    </xf>
    <xf numFmtId="10" fontId="5" fillId="5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wrapText="1"/>
      <protection hidden="1"/>
    </xf>
    <xf numFmtId="2" fontId="5" fillId="0" borderId="0" xfId="0" applyNumberFormat="1" applyFont="1" applyAlignment="1" applyProtection="1">
      <alignment horizontal="center" vertical="center"/>
      <protection hidden="1"/>
    </xf>
    <xf numFmtId="2" fontId="5" fillId="5" borderId="0" xfId="0" applyNumberFormat="1" applyFont="1" applyFill="1" applyAlignment="1" applyProtection="1">
      <alignment horizontal="center" vertical="center"/>
      <protection hidden="1"/>
    </xf>
    <xf numFmtId="10" fontId="0" fillId="0" borderId="0" xfId="0" applyNumberFormat="1"/>
    <xf numFmtId="0" fontId="5" fillId="6" borderId="0" xfId="0" applyFont="1" applyFill="1" applyAlignment="1" applyProtection="1">
      <alignment horizontal="left" vertical="center"/>
      <protection hidden="1"/>
    </xf>
    <xf numFmtId="10" fontId="5" fillId="7" borderId="0" xfId="0" applyNumberFormat="1" applyFont="1" applyFill="1" applyAlignment="1" applyProtection="1">
      <alignment horizontal="center" vertical="center"/>
      <protection hidden="1"/>
    </xf>
    <xf numFmtId="14" fontId="2" fillId="6" borderId="0" xfId="0" applyNumberFormat="1" applyFont="1" applyFill="1" applyAlignment="1" applyProtection="1">
      <alignment horizontal="center"/>
      <protection hidden="1"/>
    </xf>
    <xf numFmtId="0" fontId="2" fillId="6" borderId="0" xfId="0" applyFont="1" applyFill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8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left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4" fillId="3" borderId="8" xfId="0" applyFont="1" applyFill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left" vertical="center"/>
      <protection hidden="1"/>
    </xf>
    <xf numFmtId="0" fontId="5" fillId="0" borderId="10" xfId="0" applyFont="1" applyBorder="1" applyAlignment="1" applyProtection="1">
      <alignment horizontal="left" vertical="center"/>
      <protection hidden="1"/>
    </xf>
    <xf numFmtId="0" fontId="5" fillId="0" borderId="11" xfId="0" applyFont="1" applyBorder="1" applyAlignment="1" applyProtection="1">
      <alignment horizontal="left" vertical="center"/>
      <protection hidden="1"/>
    </xf>
    <xf numFmtId="0" fontId="5" fillId="4" borderId="8" xfId="0" applyFont="1" applyFill="1" applyBorder="1" applyAlignment="1" applyProtection="1">
      <alignment horizontal="center" vertical="center"/>
      <protection hidden="1"/>
    </xf>
    <xf numFmtId="1" fontId="5" fillId="4" borderId="9" xfId="0" applyNumberFormat="1" applyFont="1" applyFill="1" applyBorder="1" applyAlignment="1" applyProtection="1">
      <alignment horizontal="center" vertical="center" wrapText="1"/>
      <protection hidden="1"/>
    </xf>
    <xf numFmtId="1" fontId="5" fillId="4" borderId="10" xfId="0" applyNumberFormat="1" applyFont="1" applyFill="1" applyBorder="1" applyAlignment="1" applyProtection="1">
      <alignment horizontal="center" vertical="center" wrapText="1"/>
      <protection hidden="1"/>
    </xf>
    <xf numFmtId="1" fontId="5" fillId="4" borderId="11" xfId="0" applyNumberFormat="1" applyFont="1" applyFill="1" applyBorder="1" applyAlignment="1" applyProtection="1">
      <alignment horizontal="center" vertical="center" wrapText="1"/>
      <protection hidden="1"/>
    </xf>
    <xf numFmtId="4" fontId="5" fillId="4" borderId="8" xfId="0" applyNumberFormat="1" applyFont="1" applyFill="1" applyBorder="1" applyAlignment="1" applyProtection="1">
      <alignment horizontal="center" vertical="center" wrapText="1"/>
      <protection hidden="1"/>
    </xf>
    <xf numFmtId="4" fontId="6" fillId="4" borderId="8" xfId="0" applyNumberFormat="1" applyFont="1" applyFill="1" applyBorder="1" applyAlignment="1" applyProtection="1">
      <alignment horizontal="center" vertical="center" wrapText="1"/>
      <protection hidden="1"/>
    </xf>
    <xf numFmtId="165" fontId="4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/>
      <protection hidden="1"/>
    </xf>
    <xf numFmtId="0" fontId="2" fillId="4" borderId="10" xfId="0" applyFont="1" applyFill="1" applyBorder="1" applyAlignment="1" applyProtection="1">
      <alignment horizontal="center"/>
      <protection hidden="1"/>
    </xf>
    <xf numFmtId="0" fontId="2" fillId="4" borderId="11" xfId="0" applyFont="1" applyFill="1" applyBorder="1" applyAlignment="1" applyProtection="1">
      <alignment horizontal="center"/>
      <protection hidden="1"/>
    </xf>
    <xf numFmtId="0" fontId="5" fillId="4" borderId="9" xfId="0" applyFont="1" applyFill="1" applyBorder="1" applyAlignment="1" applyProtection="1">
      <alignment horizontal="center" vertical="center"/>
      <protection hidden="1"/>
    </xf>
    <xf numFmtId="0" fontId="5" fillId="4" borderId="10" xfId="0" applyFont="1" applyFill="1" applyBorder="1" applyAlignment="1" applyProtection="1">
      <alignment horizontal="center" vertical="center"/>
      <protection hidden="1"/>
    </xf>
    <xf numFmtId="0" fontId="5" fillId="4" borderId="11" xfId="0" applyFont="1" applyFill="1" applyBorder="1" applyAlignment="1" applyProtection="1">
      <alignment horizontal="center" vertical="center"/>
      <protection hidden="1"/>
    </xf>
    <xf numFmtId="14" fontId="5" fillId="4" borderId="9" xfId="0" applyNumberFormat="1" applyFont="1" applyFill="1" applyBorder="1" applyAlignment="1" applyProtection="1">
      <alignment horizontal="center" vertical="center"/>
      <protection locked="0"/>
    </xf>
    <xf numFmtId="14" fontId="5" fillId="4" borderId="10" xfId="0" applyNumberFormat="1" applyFont="1" applyFill="1" applyBorder="1" applyAlignment="1" applyProtection="1">
      <alignment horizontal="center" vertical="center"/>
      <protection locked="0"/>
    </xf>
    <xf numFmtId="14" fontId="5" fillId="4" borderId="11" xfId="0" applyNumberFormat="1" applyFont="1" applyFill="1" applyBorder="1" applyAlignment="1" applyProtection="1">
      <alignment horizontal="center" vertical="center"/>
      <protection locked="0"/>
    </xf>
    <xf numFmtId="14" fontId="2" fillId="4" borderId="8" xfId="0" applyNumberFormat="1" applyFont="1" applyFill="1" applyBorder="1" applyAlignment="1" applyProtection="1">
      <alignment horizontal="center"/>
      <protection hidden="1"/>
    </xf>
    <xf numFmtId="0" fontId="2" fillId="4" borderId="8" xfId="0" applyFont="1" applyFill="1" applyBorder="1" applyAlignment="1" applyProtection="1">
      <alignment horizontal="center"/>
      <protection hidden="1"/>
    </xf>
    <xf numFmtId="10" fontId="5" fillId="4" borderId="8" xfId="0" applyNumberFormat="1" applyFont="1" applyFill="1" applyBorder="1" applyAlignment="1" applyProtection="1">
      <alignment horizontal="center" vertical="center" wrapText="1"/>
      <protection locked="0"/>
    </xf>
    <xf numFmtId="10" fontId="6" fillId="4" borderId="8" xfId="0" applyNumberFormat="1" applyFont="1" applyFill="1" applyBorder="1" applyAlignment="1" applyProtection="1">
      <alignment horizontal="center" vertical="center" wrapText="1"/>
      <protection locked="0"/>
    </xf>
    <xf numFmtId="10" fontId="6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left" vertical="center" wrapText="1"/>
      <protection hidden="1"/>
    </xf>
    <xf numFmtId="10" fontId="5" fillId="7" borderId="12" xfId="0" applyNumberFormat="1" applyFont="1" applyFill="1" applyBorder="1" applyAlignment="1" applyProtection="1">
      <alignment horizontal="center" vertical="center"/>
      <protection hidden="1"/>
    </xf>
    <xf numFmtId="0" fontId="2" fillId="6" borderId="12" xfId="0" applyFont="1" applyFill="1" applyBorder="1" applyAlignment="1" applyProtection="1">
      <alignment horizontal="center" wrapText="1"/>
      <protection hidden="1"/>
    </xf>
    <xf numFmtId="0" fontId="2" fillId="0" borderId="8" xfId="0" applyFont="1" applyBorder="1" applyAlignment="1" applyProtection="1">
      <alignment horizontal="center" wrapText="1"/>
      <protection hidden="1"/>
    </xf>
    <xf numFmtId="4" fontId="5" fillId="4" borderId="8" xfId="0" applyNumberFormat="1" applyFont="1" applyFill="1" applyBorder="1" applyAlignment="1" applyProtection="1">
      <alignment horizontal="center" vertical="center" wrapText="1"/>
      <protection locked="0"/>
    </xf>
    <xf numFmtId="4" fontId="6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hidden="1"/>
    </xf>
    <xf numFmtId="0" fontId="5" fillId="0" borderId="10" xfId="0" applyFont="1" applyBorder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2" fontId="5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hidden="1"/>
    </xf>
    <xf numFmtId="2" fontId="5" fillId="4" borderId="8" xfId="0" applyNumberFormat="1" applyFont="1" applyFill="1" applyBorder="1" applyAlignment="1" applyProtection="1">
      <alignment horizontal="center" vertical="center"/>
      <protection hidden="1"/>
    </xf>
    <xf numFmtId="14" fontId="5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5" fillId="4" borderId="10" xfId="0" applyNumberFormat="1" applyFont="1" applyFill="1" applyBorder="1" applyAlignment="1" applyProtection="1">
      <alignment horizontal="center" vertical="center" wrapText="1"/>
      <protection locked="0"/>
    </xf>
    <xf numFmtId="14" fontId="5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10" fontId="5" fillId="4" borderId="8" xfId="0" applyNumberFormat="1" applyFont="1" applyFill="1" applyBorder="1" applyAlignment="1" applyProtection="1">
      <alignment horizontal="center" vertical="center"/>
      <protection hidden="1"/>
    </xf>
    <xf numFmtId="4" fontId="5" fillId="4" borderId="9" xfId="0" applyNumberFormat="1" applyFont="1" applyFill="1" applyBorder="1" applyAlignment="1" applyProtection="1">
      <alignment horizontal="center" vertical="center"/>
      <protection hidden="1"/>
    </xf>
    <xf numFmtId="4" fontId="5" fillId="4" borderId="10" xfId="0" applyNumberFormat="1" applyFont="1" applyFill="1" applyBorder="1" applyAlignment="1" applyProtection="1">
      <alignment horizontal="center" vertical="center"/>
      <protection hidden="1"/>
    </xf>
    <xf numFmtId="4" fontId="5" fillId="4" borderId="11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2">
    <dxf>
      <font>
        <condense val="0"/>
        <extend val="0"/>
        <color rgb="FFFFFFFF"/>
      </font>
      <fill>
        <patternFill>
          <bgColor rgb="FFFFFFFF"/>
        </patternFill>
      </fill>
      <border>
        <left/>
        <right/>
        <top/>
        <bottom/>
      </border>
    </dxf>
    <dxf>
      <fill>
        <patternFill>
          <bgColor rgb="FFFFFFFF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C986C-A544-4D88-A882-831871B67779}">
  <dimension ref="A1:W217"/>
  <sheetViews>
    <sheetView tabSelected="1" zoomScale="80" zoomScaleNormal="80" workbookViewId="0">
      <selection activeCell="B46" sqref="B46"/>
    </sheetView>
  </sheetViews>
  <sheetFormatPr defaultRowHeight="14.4" x14ac:dyDescent="0.3"/>
  <cols>
    <col min="1" max="1" width="7" customWidth="1"/>
    <col min="2" max="2" width="11.33203125" style="1" bestFit="1" customWidth="1"/>
    <col min="3" max="3" width="9.33203125" style="2" bestFit="1" customWidth="1"/>
    <col min="4" max="4" width="18.33203125" style="2" customWidth="1"/>
    <col min="5" max="5" width="14.33203125" style="2" customWidth="1"/>
    <col min="6" max="6" width="15.5546875" style="2" customWidth="1"/>
    <col min="7" max="7" width="13.33203125" style="2" customWidth="1"/>
    <col min="8" max="8" width="11.44140625" style="2" bestFit="1" customWidth="1"/>
    <col min="9" max="9" width="9.33203125" style="2" bestFit="1" customWidth="1"/>
    <col min="10" max="10" width="13.5546875" style="2" customWidth="1"/>
    <col min="11" max="14" width="9.33203125" style="2" bestFit="1" customWidth="1"/>
    <col min="15" max="15" width="11.33203125" style="2" customWidth="1"/>
    <col min="16" max="16" width="9.33203125" style="2" bestFit="1" customWidth="1"/>
    <col min="17" max="17" width="11.88671875" style="2" customWidth="1"/>
    <col min="18" max="18" width="10.6640625" style="2" customWidth="1"/>
    <col min="19" max="20" width="9.33203125" style="2" bestFit="1" customWidth="1"/>
    <col min="21" max="21" width="11.44140625" style="2" customWidth="1"/>
  </cols>
  <sheetData>
    <row r="1" spans="1:23" ht="17.399999999999999" x14ac:dyDescent="0.3">
      <c r="A1" s="22"/>
      <c r="B1" s="22"/>
      <c r="C1" s="22"/>
      <c r="D1" s="22"/>
      <c r="E1" s="22"/>
      <c r="F1" s="22"/>
      <c r="G1" s="23" t="s">
        <v>79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9"/>
      <c r="W1" s="9"/>
    </row>
    <row r="2" spans="1:23" ht="17.399999999999999" x14ac:dyDescent="0.3">
      <c r="A2" s="22"/>
      <c r="B2" s="22"/>
      <c r="C2" s="22"/>
      <c r="D2" s="22"/>
      <c r="E2" s="22"/>
      <c r="F2" s="22"/>
      <c r="G2" s="22"/>
      <c r="H2" s="51"/>
      <c r="I2" s="51"/>
      <c r="J2" s="51"/>
      <c r="K2" s="51"/>
      <c r="L2" s="51"/>
      <c r="M2" s="51"/>
      <c r="N2" s="51"/>
      <c r="O2" s="51"/>
      <c r="P2" s="51"/>
      <c r="Q2" s="22"/>
      <c r="R2" s="22"/>
      <c r="S2" s="22"/>
      <c r="T2" s="22"/>
      <c r="U2" s="22"/>
      <c r="V2" s="9"/>
      <c r="W2" s="9"/>
    </row>
    <row r="3" spans="1:23" ht="17.399999999999999" x14ac:dyDescent="0.3">
      <c r="A3" s="52" t="s">
        <v>80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9"/>
      <c r="W3" s="9"/>
    </row>
    <row r="4" spans="1:23" ht="15.6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9"/>
      <c r="U4" s="9"/>
      <c r="V4" s="9"/>
      <c r="W4" s="9"/>
    </row>
    <row r="5" spans="1:23" ht="31.2" x14ac:dyDescent="0.3">
      <c r="A5" s="25" t="s">
        <v>0</v>
      </c>
      <c r="B5" s="53" t="s">
        <v>59</v>
      </c>
      <c r="C5" s="53"/>
      <c r="D5" s="53"/>
      <c r="E5" s="53"/>
      <c r="F5" s="53"/>
      <c r="G5" s="53"/>
      <c r="H5" s="38" t="s">
        <v>60</v>
      </c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3" ht="15.6" x14ac:dyDescent="0.3">
      <c r="A6" s="56" t="s">
        <v>61</v>
      </c>
      <c r="B6" s="56"/>
      <c r="C6" s="56"/>
      <c r="D6" s="56"/>
      <c r="E6" s="56"/>
      <c r="F6" s="56"/>
      <c r="G6" s="56"/>
      <c r="H6" s="56"/>
      <c r="I6" s="9"/>
      <c r="J6" s="9"/>
      <c r="K6" s="58"/>
      <c r="L6" s="58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15.6" x14ac:dyDescent="0.3">
      <c r="A7" s="26" t="s">
        <v>62</v>
      </c>
      <c r="B7" s="57" t="s">
        <v>63</v>
      </c>
      <c r="C7" s="57"/>
      <c r="D7" s="57"/>
      <c r="E7" s="57"/>
      <c r="F7" s="57"/>
      <c r="G7" s="57"/>
      <c r="H7" s="27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3" ht="15" x14ac:dyDescent="0.3">
      <c r="A8" s="26" t="s">
        <v>64</v>
      </c>
      <c r="B8" s="54" t="s">
        <v>65</v>
      </c>
      <c r="C8" s="54"/>
      <c r="D8" s="54"/>
      <c r="E8" s="54"/>
      <c r="F8" s="54"/>
      <c r="G8" s="54"/>
      <c r="H8" s="39">
        <v>1.4999999999999999E-2</v>
      </c>
      <c r="I8" s="33"/>
      <c r="J8" s="33"/>
      <c r="K8" s="59"/>
      <c r="L8" s="59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5.6" x14ac:dyDescent="0.3">
      <c r="A9" s="28" t="s">
        <v>66</v>
      </c>
      <c r="B9" s="56" t="s">
        <v>67</v>
      </c>
      <c r="C9" s="56"/>
      <c r="D9" s="56"/>
      <c r="E9" s="56"/>
      <c r="F9" s="56"/>
      <c r="G9" s="56"/>
      <c r="H9" s="56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5" x14ac:dyDescent="0.3">
      <c r="A10" s="26" t="s">
        <v>81</v>
      </c>
      <c r="B10" s="55" t="s">
        <v>69</v>
      </c>
      <c r="C10" s="55"/>
      <c r="D10" s="55"/>
      <c r="E10" s="55"/>
      <c r="F10" s="55"/>
      <c r="G10" s="55"/>
      <c r="H10" s="40"/>
      <c r="I10" s="35"/>
      <c r="J10" s="35"/>
      <c r="K10" s="36"/>
      <c r="L10" s="36"/>
      <c r="M10" s="36"/>
      <c r="N10" s="36"/>
      <c r="O10" s="37"/>
      <c r="P10" s="36"/>
      <c r="Q10" s="36"/>
      <c r="R10" s="36"/>
      <c r="S10" s="36"/>
      <c r="T10" s="36"/>
      <c r="U10" s="36"/>
      <c r="V10" s="36"/>
      <c r="W10" s="36"/>
    </row>
    <row r="11" spans="1:23" ht="15" x14ac:dyDescent="0.3">
      <c r="A11" s="26" t="s">
        <v>82</v>
      </c>
      <c r="B11" s="54" t="s">
        <v>70</v>
      </c>
      <c r="C11" s="54"/>
      <c r="D11" s="54"/>
      <c r="E11" s="54"/>
      <c r="F11" s="54"/>
      <c r="G11" s="54"/>
      <c r="H11" s="39">
        <v>2E-3</v>
      </c>
      <c r="I11" s="33"/>
      <c r="J11" s="33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spans="1:23" ht="15" x14ac:dyDescent="0.3">
      <c r="A12" s="26" t="s">
        <v>83</v>
      </c>
      <c r="B12" s="54" t="s">
        <v>78</v>
      </c>
      <c r="C12" s="54"/>
      <c r="D12" s="54"/>
      <c r="E12" s="54"/>
      <c r="F12" s="54"/>
      <c r="G12" s="54"/>
      <c r="H12" s="39">
        <v>0</v>
      </c>
      <c r="I12" s="33"/>
      <c r="J12" s="33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5" x14ac:dyDescent="0.3">
      <c r="A13" s="26" t="s">
        <v>68</v>
      </c>
      <c r="B13" s="54" t="s">
        <v>72</v>
      </c>
      <c r="C13" s="54"/>
      <c r="D13" s="54"/>
      <c r="E13" s="54"/>
      <c r="F13" s="54"/>
      <c r="G13" s="54"/>
      <c r="H13" s="39">
        <v>3.5000000000000001E-3</v>
      </c>
      <c r="I13" s="33"/>
      <c r="J13" s="33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33" customHeight="1" x14ac:dyDescent="0.3">
      <c r="A14" s="26" t="s">
        <v>71</v>
      </c>
      <c r="B14" s="54" t="s">
        <v>89</v>
      </c>
      <c r="C14" s="54"/>
      <c r="D14" s="54"/>
      <c r="E14" s="54"/>
      <c r="F14" s="54"/>
      <c r="G14" s="54"/>
      <c r="H14" s="41">
        <v>11500</v>
      </c>
      <c r="I14" s="33"/>
      <c r="J14" s="33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</row>
    <row r="15" spans="1:23" ht="15" x14ac:dyDescent="0.3">
      <c r="A15" s="26" t="s">
        <v>84</v>
      </c>
      <c r="B15" s="54" t="s">
        <v>88</v>
      </c>
      <c r="C15" s="54"/>
      <c r="D15" s="54"/>
      <c r="E15" s="54"/>
      <c r="F15" s="54"/>
      <c r="G15" s="54"/>
      <c r="H15" s="39">
        <v>1E-3</v>
      </c>
      <c r="I15" s="34"/>
      <c r="J15" s="33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</row>
    <row r="16" spans="1:23" ht="34.950000000000003" customHeight="1" x14ac:dyDescent="0.3">
      <c r="A16" s="69" t="s">
        <v>73</v>
      </c>
      <c r="B16" s="69"/>
      <c r="C16" s="69"/>
      <c r="D16" s="69"/>
      <c r="E16" s="69"/>
      <c r="F16" s="69"/>
      <c r="G16" s="69"/>
      <c r="H16" s="6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23" ht="48" customHeight="1" x14ac:dyDescent="0.3">
      <c r="A17" s="26" t="s">
        <v>74</v>
      </c>
      <c r="B17" s="54" t="s">
        <v>86</v>
      </c>
      <c r="C17" s="54"/>
      <c r="D17" s="54"/>
      <c r="E17" s="54"/>
      <c r="F17" s="54"/>
      <c r="G17" s="54"/>
      <c r="H17" s="41">
        <v>500</v>
      </c>
      <c r="I17" s="33"/>
      <c r="J17" s="33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spans="1:23" ht="36.75" customHeight="1" x14ac:dyDescent="0.3">
      <c r="A18" s="26" t="s">
        <v>75</v>
      </c>
      <c r="B18" s="54" t="s">
        <v>85</v>
      </c>
      <c r="C18" s="54"/>
      <c r="D18" s="54"/>
      <c r="E18" s="54"/>
      <c r="F18" s="54"/>
      <c r="G18" s="54"/>
      <c r="H18" s="41">
        <v>1000</v>
      </c>
      <c r="I18" s="33"/>
      <c r="J18" s="33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</row>
    <row r="19" spans="1:23" ht="15" x14ac:dyDescent="0.3">
      <c r="A19" s="26" t="s">
        <v>76</v>
      </c>
      <c r="B19" s="54" t="s">
        <v>87</v>
      </c>
      <c r="C19" s="54"/>
      <c r="D19" s="54"/>
      <c r="E19" s="54"/>
      <c r="F19" s="54"/>
      <c r="G19" s="54"/>
      <c r="H19" s="41">
        <v>450</v>
      </c>
      <c r="I19" s="33"/>
      <c r="J19" s="33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</row>
    <row r="22" spans="1:23" ht="15.6" x14ac:dyDescent="0.3">
      <c r="A22" s="9" t="s">
        <v>28</v>
      </c>
      <c r="B22" s="9"/>
      <c r="C22" s="10"/>
      <c r="D22" s="10"/>
      <c r="E22" s="10"/>
      <c r="F22" s="10"/>
      <c r="G22" s="1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3" ht="15.6" x14ac:dyDescent="0.3">
      <c r="A23" s="60" t="s">
        <v>29</v>
      </c>
      <c r="B23" s="61"/>
      <c r="C23" s="61"/>
      <c r="D23" s="61"/>
      <c r="E23" s="61"/>
      <c r="F23" s="61"/>
      <c r="G23" s="61"/>
      <c r="H23" s="61"/>
      <c r="I23" s="62"/>
      <c r="J23" s="109" t="s">
        <v>30</v>
      </c>
      <c r="K23" s="110"/>
      <c r="L23" s="110"/>
      <c r="M23" s="111" t="s">
        <v>31</v>
      </c>
      <c r="N23" s="111"/>
      <c r="O23" s="111"/>
      <c r="P23" s="111"/>
      <c r="Q23" s="111"/>
      <c r="R23" s="112">
        <v>1</v>
      </c>
      <c r="S23" s="112"/>
      <c r="T23" s="112"/>
      <c r="U23" s="91"/>
      <c r="V23" s="91"/>
    </row>
    <row r="24" spans="1:23" ht="15.6" x14ac:dyDescent="0.3">
      <c r="A24" s="70" t="s">
        <v>32</v>
      </c>
      <c r="B24" s="70"/>
      <c r="C24" s="70"/>
      <c r="D24" s="70"/>
      <c r="E24" s="70"/>
      <c r="F24" s="70"/>
      <c r="G24" s="71" t="s">
        <v>33</v>
      </c>
      <c r="H24" s="72"/>
      <c r="I24" s="72"/>
      <c r="J24" s="72"/>
      <c r="K24" s="72"/>
      <c r="L24" s="73"/>
      <c r="M24" s="11" t="s">
        <v>34</v>
      </c>
      <c r="N24" s="12"/>
      <c r="O24" s="12"/>
      <c r="P24" s="12"/>
      <c r="Q24" s="13"/>
      <c r="R24" s="116" t="s">
        <v>35</v>
      </c>
      <c r="S24" s="116"/>
      <c r="T24" s="116"/>
      <c r="U24" s="14"/>
      <c r="V24" s="15"/>
    </row>
    <row r="25" spans="1:23" ht="15.6" x14ac:dyDescent="0.3">
      <c r="A25" s="60" t="s">
        <v>36</v>
      </c>
      <c r="B25" s="61"/>
      <c r="C25" s="61"/>
      <c r="D25" s="61"/>
      <c r="E25" s="61"/>
      <c r="F25" s="61"/>
      <c r="G25" s="61"/>
      <c r="H25" s="61"/>
      <c r="I25" s="62"/>
      <c r="J25" s="92">
        <v>2000000</v>
      </c>
      <c r="K25" s="93"/>
      <c r="L25" s="93"/>
      <c r="M25" s="60" t="s">
        <v>37</v>
      </c>
      <c r="N25" s="61"/>
      <c r="O25" s="61"/>
      <c r="P25" s="61"/>
      <c r="Q25" s="61"/>
      <c r="R25" s="117">
        <f>T130</f>
        <v>0.19505303502082824</v>
      </c>
      <c r="S25" s="117"/>
      <c r="T25" s="117"/>
      <c r="U25" s="14"/>
      <c r="V25" s="15"/>
    </row>
    <row r="26" spans="1:23" ht="15.6" x14ac:dyDescent="0.3">
      <c r="A26" s="60" t="s">
        <v>38</v>
      </c>
      <c r="B26" s="61"/>
      <c r="C26" s="61"/>
      <c r="D26" s="61"/>
      <c r="E26" s="61"/>
      <c r="F26" s="61"/>
      <c r="G26" s="61"/>
      <c r="H26" s="61"/>
      <c r="I26" s="62"/>
      <c r="J26" s="92">
        <v>0</v>
      </c>
      <c r="K26" s="93"/>
      <c r="L26" s="93"/>
      <c r="M26" s="60" t="s">
        <v>39</v>
      </c>
      <c r="N26" s="61"/>
      <c r="O26" s="61"/>
      <c r="P26" s="61"/>
      <c r="Q26" s="62"/>
      <c r="R26" s="118">
        <f>U130</f>
        <v>875473.55705999979</v>
      </c>
      <c r="S26" s="119"/>
      <c r="T26" s="120"/>
      <c r="U26" s="14"/>
      <c r="V26" s="15"/>
    </row>
    <row r="27" spans="1:23" ht="31.95" customHeight="1" x14ac:dyDescent="0.3">
      <c r="A27" s="60" t="s">
        <v>40</v>
      </c>
      <c r="B27" s="61"/>
      <c r="C27" s="61"/>
      <c r="D27" s="61"/>
      <c r="E27" s="61"/>
      <c r="F27" s="61"/>
      <c r="G27" s="61"/>
      <c r="H27" s="61"/>
      <c r="I27" s="62"/>
      <c r="J27" s="92">
        <v>0</v>
      </c>
      <c r="K27" s="93"/>
      <c r="L27" s="93"/>
      <c r="M27" s="94" t="s">
        <v>41</v>
      </c>
      <c r="N27" s="95"/>
      <c r="O27" s="95"/>
      <c r="P27" s="95"/>
      <c r="Q27" s="96"/>
      <c r="R27" s="80">
        <v>46296</v>
      </c>
      <c r="S27" s="81"/>
      <c r="T27" s="82"/>
      <c r="U27" s="91"/>
      <c r="V27" s="91"/>
    </row>
    <row r="28" spans="1:23" ht="15.6" x14ac:dyDescent="0.3">
      <c r="A28" s="60" t="s">
        <v>42</v>
      </c>
      <c r="B28" s="61"/>
      <c r="C28" s="61"/>
      <c r="D28" s="61"/>
      <c r="E28" s="61"/>
      <c r="F28" s="61"/>
      <c r="G28" s="61"/>
      <c r="H28" s="61"/>
      <c r="I28" s="62"/>
      <c r="J28" s="92">
        <v>0</v>
      </c>
      <c r="K28" s="93"/>
      <c r="L28" s="93"/>
      <c r="M28" s="60" t="s">
        <v>43</v>
      </c>
      <c r="N28" s="61"/>
      <c r="O28" s="61"/>
      <c r="P28" s="61"/>
      <c r="Q28" s="62"/>
      <c r="R28" s="80" t="s">
        <v>44</v>
      </c>
      <c r="S28" s="81"/>
      <c r="T28" s="82"/>
      <c r="U28" s="83" t="s">
        <v>45</v>
      </c>
      <c r="V28" s="84"/>
    </row>
    <row r="29" spans="1:23" ht="31.2" customHeight="1" x14ac:dyDescent="0.3">
      <c r="A29" s="60" t="s">
        <v>46</v>
      </c>
      <c r="B29" s="61"/>
      <c r="C29" s="61"/>
      <c r="D29" s="61"/>
      <c r="E29" s="61"/>
      <c r="F29" s="61"/>
      <c r="G29" s="61"/>
      <c r="H29" s="61"/>
      <c r="I29" s="62"/>
      <c r="J29" s="67">
        <v>1400000</v>
      </c>
      <c r="K29" s="68"/>
      <c r="L29" s="68"/>
      <c r="M29" s="94" t="s">
        <v>47</v>
      </c>
      <c r="N29" s="95"/>
      <c r="O29" s="95"/>
      <c r="P29" s="95"/>
      <c r="Q29" s="96"/>
      <c r="R29" s="113">
        <v>46296</v>
      </c>
      <c r="S29" s="114"/>
      <c r="T29" s="115"/>
      <c r="U29" s="91"/>
      <c r="V29" s="91"/>
    </row>
    <row r="30" spans="1:23" ht="15.6" x14ac:dyDescent="0.3">
      <c r="A30" s="60" t="s">
        <v>48</v>
      </c>
      <c r="B30" s="61"/>
      <c r="C30" s="61"/>
      <c r="D30" s="61"/>
      <c r="E30" s="61"/>
      <c r="F30" s="61"/>
      <c r="G30" s="61"/>
      <c r="H30" s="61"/>
      <c r="I30" s="62"/>
      <c r="J30" s="64">
        <v>84</v>
      </c>
      <c r="K30" s="65"/>
      <c r="L30" s="66"/>
      <c r="M30" s="60" t="s">
        <v>43</v>
      </c>
      <c r="N30" s="61"/>
      <c r="O30" s="61"/>
      <c r="P30" s="61"/>
      <c r="Q30" s="62"/>
      <c r="R30" s="80" t="s">
        <v>44</v>
      </c>
      <c r="S30" s="81"/>
      <c r="T30" s="82"/>
      <c r="U30" s="83" t="s">
        <v>45</v>
      </c>
      <c r="V30" s="84"/>
    </row>
    <row r="31" spans="1:23" ht="32.4" customHeight="1" x14ac:dyDescent="0.3">
      <c r="A31" s="60" t="s">
        <v>49</v>
      </c>
      <c r="B31" s="61"/>
      <c r="C31" s="61"/>
      <c r="D31" s="61"/>
      <c r="E31" s="61"/>
      <c r="F31" s="61"/>
      <c r="G31" s="61"/>
      <c r="H31" s="61"/>
      <c r="I31" s="62"/>
      <c r="J31" s="85">
        <v>0.16</v>
      </c>
      <c r="K31" s="86"/>
      <c r="L31" s="87"/>
      <c r="M31" s="88"/>
      <c r="N31" s="88"/>
      <c r="O31" s="88"/>
      <c r="P31" s="88"/>
      <c r="Q31" s="88"/>
      <c r="R31" s="89"/>
      <c r="S31" s="89"/>
      <c r="T31" s="89"/>
      <c r="U31" s="90"/>
      <c r="V31" s="90"/>
    </row>
    <row r="32" spans="1:23" ht="15.6" x14ac:dyDescent="0.3">
      <c r="A32" s="60" t="s">
        <v>50</v>
      </c>
      <c r="B32" s="61"/>
      <c r="C32" s="61"/>
      <c r="D32" s="61"/>
      <c r="E32" s="61"/>
      <c r="F32" s="61"/>
      <c r="G32" s="61"/>
      <c r="H32" s="61"/>
      <c r="I32" s="62"/>
      <c r="J32" s="63" t="s">
        <v>51</v>
      </c>
      <c r="K32" s="63"/>
      <c r="L32" s="63"/>
      <c r="M32" s="47"/>
      <c r="N32" s="47"/>
      <c r="O32" s="47"/>
      <c r="P32" s="47"/>
      <c r="Q32" s="47"/>
      <c r="R32" s="48"/>
      <c r="S32" s="48"/>
      <c r="T32" s="48"/>
      <c r="U32" s="49"/>
      <c r="V32" s="50"/>
    </row>
    <row r="33" spans="1:22" ht="15.6" x14ac:dyDescent="0.3">
      <c r="A33" s="60" t="s">
        <v>52</v>
      </c>
      <c r="B33" s="61"/>
      <c r="C33" s="61"/>
      <c r="D33" s="61"/>
      <c r="E33" s="61"/>
      <c r="F33" s="61"/>
      <c r="G33" s="61"/>
      <c r="H33" s="61"/>
      <c r="I33" s="62"/>
      <c r="J33" s="63" t="s">
        <v>53</v>
      </c>
      <c r="K33" s="63"/>
      <c r="L33" s="63"/>
      <c r="M33" s="18"/>
      <c r="N33" s="18"/>
      <c r="O33" s="18"/>
      <c r="P33" s="18"/>
      <c r="Q33" s="18"/>
      <c r="R33" s="42"/>
      <c r="S33" s="42"/>
      <c r="T33" s="42"/>
      <c r="U33" s="43"/>
      <c r="V33" s="43"/>
    </row>
    <row r="34" spans="1:22" ht="15.6" x14ac:dyDescent="0.3">
      <c r="A34" s="11" t="s">
        <v>54</v>
      </c>
      <c r="B34" s="12"/>
      <c r="C34" s="12"/>
      <c r="D34" s="12"/>
      <c r="E34" s="12"/>
      <c r="F34" s="12"/>
      <c r="G34" s="16" t="s">
        <v>55</v>
      </c>
      <c r="H34" s="21"/>
      <c r="I34" s="17" t="s">
        <v>56</v>
      </c>
      <c r="J34" s="77"/>
      <c r="K34" s="78"/>
      <c r="L34" s="79"/>
      <c r="M34" s="18"/>
      <c r="N34" s="18"/>
      <c r="O34" s="18"/>
      <c r="P34" s="18"/>
      <c r="Q34" s="18"/>
      <c r="R34" s="42"/>
      <c r="S34" s="42"/>
      <c r="T34" s="42"/>
      <c r="U34" s="43"/>
      <c r="V34" s="43"/>
    </row>
    <row r="35" spans="1:22" ht="15.6" x14ac:dyDescent="0.3">
      <c r="A35" s="60" t="s">
        <v>57</v>
      </c>
      <c r="B35" s="61"/>
      <c r="C35" s="61"/>
      <c r="D35" s="61"/>
      <c r="E35" s="61"/>
      <c r="F35" s="61"/>
      <c r="G35" s="61"/>
      <c r="H35" s="61"/>
      <c r="I35" s="62"/>
      <c r="J35" s="74"/>
      <c r="K35" s="75"/>
      <c r="L35" s="76"/>
      <c r="M35" s="19"/>
      <c r="N35" s="19"/>
      <c r="O35" s="19"/>
      <c r="P35" s="19"/>
      <c r="Q35" s="19"/>
      <c r="R35" s="42"/>
      <c r="S35" s="42"/>
      <c r="T35" s="42"/>
      <c r="U35" s="44"/>
      <c r="V35" s="9"/>
    </row>
    <row r="36" spans="1:22" ht="15.6" x14ac:dyDescent="0.3">
      <c r="A36" s="60" t="s">
        <v>58</v>
      </c>
      <c r="B36" s="61"/>
      <c r="C36" s="61"/>
      <c r="D36" s="61"/>
      <c r="E36" s="61"/>
      <c r="F36" s="61"/>
      <c r="G36" s="61"/>
      <c r="H36" s="61"/>
      <c r="I36" s="62"/>
      <c r="J36" s="74"/>
      <c r="K36" s="75"/>
      <c r="L36" s="76"/>
      <c r="M36" s="9"/>
      <c r="N36" s="9"/>
      <c r="O36" s="9"/>
      <c r="P36" s="9"/>
      <c r="Q36" s="9"/>
      <c r="R36" s="9"/>
      <c r="S36" s="9"/>
      <c r="T36" s="9"/>
      <c r="U36" s="45"/>
      <c r="V36" s="9"/>
    </row>
    <row r="39" spans="1:22" ht="15" thickBot="1" x14ac:dyDescent="0.35"/>
    <row r="40" spans="1:22" ht="15" thickBot="1" x14ac:dyDescent="0.35">
      <c r="A40" s="97" t="s">
        <v>0</v>
      </c>
      <c r="B40" s="100" t="s">
        <v>1</v>
      </c>
      <c r="C40" s="103" t="s">
        <v>2</v>
      </c>
      <c r="D40" s="103" t="s">
        <v>3</v>
      </c>
      <c r="E40" s="103" t="s">
        <v>77</v>
      </c>
      <c r="F40" s="103" t="s">
        <v>27</v>
      </c>
      <c r="G40" s="106" t="s">
        <v>4</v>
      </c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8"/>
      <c r="T40" s="103" t="s">
        <v>5</v>
      </c>
      <c r="U40" s="103" t="s">
        <v>6</v>
      </c>
    </row>
    <row r="41" spans="1:22" ht="15" thickBot="1" x14ac:dyDescent="0.35">
      <c r="A41" s="98"/>
      <c r="B41" s="101"/>
      <c r="C41" s="104"/>
      <c r="D41" s="104"/>
      <c r="E41" s="104"/>
      <c r="F41" s="104"/>
      <c r="G41" s="103" t="s">
        <v>7</v>
      </c>
      <c r="H41" s="103" t="s">
        <v>8</v>
      </c>
      <c r="I41" s="106" t="s">
        <v>26</v>
      </c>
      <c r="J41" s="107"/>
      <c r="K41" s="107"/>
      <c r="L41" s="107"/>
      <c r="M41" s="107"/>
      <c r="N41" s="107"/>
      <c r="O41" s="107"/>
      <c r="P41" s="107"/>
      <c r="Q41" s="107"/>
      <c r="R41" s="107"/>
      <c r="S41" s="108"/>
      <c r="T41" s="104"/>
      <c r="U41" s="104"/>
    </row>
    <row r="42" spans="1:22" ht="41.4" customHeight="1" thickBot="1" x14ac:dyDescent="0.35">
      <c r="A42" s="98"/>
      <c r="B42" s="101"/>
      <c r="C42" s="104"/>
      <c r="D42" s="104"/>
      <c r="E42" s="104"/>
      <c r="F42" s="104"/>
      <c r="G42" s="104"/>
      <c r="H42" s="104"/>
      <c r="I42" s="106" t="s">
        <v>9</v>
      </c>
      <c r="J42" s="107"/>
      <c r="K42" s="108"/>
      <c r="L42" s="106" t="s">
        <v>10</v>
      </c>
      <c r="M42" s="108"/>
      <c r="N42" s="106" t="s">
        <v>11</v>
      </c>
      <c r="O42" s="107"/>
      <c r="P42" s="107"/>
      <c r="Q42" s="107"/>
      <c r="R42" s="107"/>
      <c r="S42" s="108"/>
      <c r="T42" s="104"/>
      <c r="U42" s="104"/>
    </row>
    <row r="43" spans="1:22" ht="97.2" thickBot="1" x14ac:dyDescent="0.35">
      <c r="A43" s="99"/>
      <c r="B43" s="102"/>
      <c r="C43" s="105"/>
      <c r="D43" s="105"/>
      <c r="E43" s="105"/>
      <c r="F43" s="105"/>
      <c r="G43" s="105"/>
      <c r="H43" s="105"/>
      <c r="I43" s="3" t="s">
        <v>12</v>
      </c>
      <c r="J43" s="3" t="s">
        <v>13</v>
      </c>
      <c r="K43" s="3" t="s">
        <v>14</v>
      </c>
      <c r="L43" s="3" t="s">
        <v>15</v>
      </c>
      <c r="M43" s="3" t="s">
        <v>16</v>
      </c>
      <c r="N43" s="3" t="s">
        <v>17</v>
      </c>
      <c r="O43" s="3" t="s">
        <v>18</v>
      </c>
      <c r="P43" s="3" t="s">
        <v>19</v>
      </c>
      <c r="Q43" s="3" t="s">
        <v>22</v>
      </c>
      <c r="R43" s="3" t="s">
        <v>23</v>
      </c>
      <c r="S43" s="3" t="s">
        <v>20</v>
      </c>
      <c r="T43" s="105"/>
      <c r="U43" s="105"/>
    </row>
    <row r="44" spans="1:22" ht="15" thickBot="1" x14ac:dyDescent="0.35">
      <c r="A44" s="4">
        <v>1</v>
      </c>
      <c r="B44" s="5">
        <v>2</v>
      </c>
      <c r="C44" s="5">
        <v>3</v>
      </c>
      <c r="D44" s="5">
        <v>4</v>
      </c>
      <c r="E44" s="5">
        <v>5</v>
      </c>
      <c r="F44" s="4">
        <v>6</v>
      </c>
      <c r="G44" s="5">
        <v>7</v>
      </c>
      <c r="H44" s="5">
        <v>8</v>
      </c>
      <c r="I44" s="5">
        <v>9</v>
      </c>
      <c r="J44" s="5">
        <v>10</v>
      </c>
      <c r="K44" s="4">
        <v>11</v>
      </c>
      <c r="L44" s="5">
        <v>12</v>
      </c>
      <c r="M44" s="5">
        <v>13</v>
      </c>
      <c r="N44" s="5">
        <v>14</v>
      </c>
      <c r="O44" s="5">
        <v>15</v>
      </c>
      <c r="P44" s="4">
        <v>16</v>
      </c>
      <c r="Q44" s="5">
        <v>17</v>
      </c>
      <c r="R44" s="5">
        <v>18</v>
      </c>
      <c r="S44" s="5">
        <v>19</v>
      </c>
      <c r="T44" s="5">
        <v>20</v>
      </c>
      <c r="U44" s="4">
        <v>21</v>
      </c>
    </row>
    <row r="45" spans="1:22" x14ac:dyDescent="0.3">
      <c r="A45" s="6" t="s">
        <v>21</v>
      </c>
      <c r="B45" s="7">
        <v>46296</v>
      </c>
      <c r="C45" s="29"/>
      <c r="D45" s="8">
        <f>-(G130-J45-O45-Q45-R45)</f>
        <v>-1356600</v>
      </c>
      <c r="E45" s="8">
        <f>$J$29</f>
        <v>1400000</v>
      </c>
      <c r="F45" s="7">
        <f>B45</f>
        <v>46296</v>
      </c>
      <c r="G45" s="8"/>
      <c r="H45" s="8"/>
      <c r="I45" s="8" t="s">
        <v>25</v>
      </c>
      <c r="J45" s="8">
        <f>J29*H8</f>
        <v>21000</v>
      </c>
      <c r="K45" s="8" t="s">
        <v>25</v>
      </c>
      <c r="L45" s="8" t="s">
        <v>25</v>
      </c>
      <c r="M45" s="8" t="s">
        <v>25</v>
      </c>
      <c r="N45" s="8" t="s">
        <v>25</v>
      </c>
      <c r="O45" s="8">
        <f>SUM(H14,J25*H15)</f>
        <v>13500</v>
      </c>
      <c r="P45" s="8" t="s">
        <v>25</v>
      </c>
      <c r="Q45" s="8">
        <f>IF(MONTH(F45)=MONTH($R$27),IF(ROUND(E45,2)&lt;&gt;0,$J$25*$H$11+$J$26*$H$12,0),0)</f>
        <v>4000</v>
      </c>
      <c r="R45" s="8">
        <f>IF(MONTH(F45)=MONTH($R$29),(E45)*$H$13,0)</f>
        <v>4900</v>
      </c>
      <c r="S45" s="8" t="s">
        <v>25</v>
      </c>
      <c r="T45" s="8"/>
      <c r="U45" s="8" t="s">
        <v>25</v>
      </c>
    </row>
    <row r="46" spans="1:22" x14ac:dyDescent="0.3">
      <c r="A46">
        <v>1</v>
      </c>
      <c r="C46" s="30">
        <f>DAY(EOMONTH(B45,0))</f>
        <v>31</v>
      </c>
      <c r="D46" s="2">
        <f t="shared" ref="D46:D77" si="0">SUM(G46,H46, I46:S46)</f>
        <v>35691.33</v>
      </c>
      <c r="E46" s="2">
        <f>J29-G46</f>
        <v>1383333.33</v>
      </c>
      <c r="F46" s="1">
        <f>EDATE(B45,1)</f>
        <v>46327</v>
      </c>
      <c r="G46" s="2">
        <f>IF(A46&lt;$J$30, ROUND($J$29/$J$30, 2), $J$29-SUM($G$45:G45))</f>
        <v>16666.669999999998</v>
      </c>
      <c r="H46" s="2">
        <f>ROUND(J29*$J$31*C46/IF(INT(YEAR(B45)/4)=YEAR(B45)/4,366,365),2)</f>
        <v>19024.66</v>
      </c>
      <c r="I46" s="2" t="s">
        <v>25</v>
      </c>
      <c r="J46" s="2" t="s">
        <v>25</v>
      </c>
      <c r="K46" s="2" t="s">
        <v>25</v>
      </c>
      <c r="L46" s="2" t="s">
        <v>25</v>
      </c>
      <c r="M46" s="2" t="s">
        <v>25</v>
      </c>
      <c r="N46" s="2" t="s">
        <v>25</v>
      </c>
      <c r="O46" s="2" t="s">
        <v>25</v>
      </c>
      <c r="P46" s="2" t="s">
        <v>25</v>
      </c>
      <c r="Q46" s="20">
        <f>IF(MONTH(F46)=MONTH($R$27),IF(ROUND(E46,2)&lt;&gt;0,$J$25*$H$11+$J$26*$H$12,0),0)</f>
        <v>0</v>
      </c>
      <c r="R46" s="2">
        <f>IF(MONTH(F46)=MONTH($R$29),(E46)*$H$13,0)</f>
        <v>0</v>
      </c>
      <c r="S46" s="2" t="s">
        <v>25</v>
      </c>
      <c r="U46" s="2" t="s">
        <v>25</v>
      </c>
    </row>
    <row r="47" spans="1:22" x14ac:dyDescent="0.3">
      <c r="A47">
        <v>2</v>
      </c>
      <c r="C47" s="30">
        <f>DAY(EOMONTH(F46,0))</f>
        <v>30</v>
      </c>
      <c r="D47" s="2">
        <f t="shared" si="0"/>
        <v>34858.449999999997</v>
      </c>
      <c r="E47" s="2">
        <f>E46-G47</f>
        <v>1366666.6600000001</v>
      </c>
      <c r="F47" s="1">
        <f>EDATE(F46,1)</f>
        <v>46357</v>
      </c>
      <c r="G47" s="2">
        <f>IF(A47&lt;$J$30, ROUND($J$29/$J$30, 2), $J$29-SUM($G$45:G46))</f>
        <v>16666.669999999998</v>
      </c>
      <c r="H47" s="2">
        <f t="shared" ref="H47:H78" si="1">ROUND(E46*$J$31*C47/IF(INT(YEAR(F46)/4)=YEAR(F46)/4,366,365),2)</f>
        <v>18191.78</v>
      </c>
      <c r="I47" s="2" t="s">
        <v>25</v>
      </c>
      <c r="J47" s="2" t="s">
        <v>25</v>
      </c>
      <c r="K47" s="2" t="s">
        <v>25</v>
      </c>
      <c r="L47" s="2" t="s">
        <v>25</v>
      </c>
      <c r="M47" s="2" t="s">
        <v>25</v>
      </c>
      <c r="N47" s="2" t="s">
        <v>25</v>
      </c>
      <c r="O47" s="2" t="s">
        <v>25</v>
      </c>
      <c r="P47" s="2" t="s">
        <v>25</v>
      </c>
      <c r="Q47" s="20">
        <f t="shared" ref="Q47:Q77" si="2">IF(MONTH(F47)=MONTH($R$27),IF(ROUND(E47,2)&lt;&gt;0,$J$25*$H$11+$J$26*$H$12,0),0)</f>
        <v>0</v>
      </c>
      <c r="R47" s="2">
        <f t="shared" ref="R47:R77" si="3">IF(MONTH(F47)=MONTH($R$29),(E47)*$H$13,0)</f>
        <v>0</v>
      </c>
      <c r="S47" s="2" t="s">
        <v>25</v>
      </c>
      <c r="U47" s="2" t="s">
        <v>25</v>
      </c>
    </row>
    <row r="48" spans="1:22" x14ac:dyDescent="0.3">
      <c r="A48">
        <v>3</v>
      </c>
      <c r="C48" s="30">
        <f>DAY(EOMONTH(F47,0))</f>
        <v>31</v>
      </c>
      <c r="D48" s="2">
        <f t="shared" si="0"/>
        <v>35238.36</v>
      </c>
      <c r="E48" s="2">
        <f>E47-G48</f>
        <v>1349999.9900000002</v>
      </c>
      <c r="F48" s="1">
        <f t="shared" ref="F48:F111" si="4">EDATE(F47,1)</f>
        <v>46388</v>
      </c>
      <c r="G48" s="2">
        <f>IF(A48&lt;$J$30, ROUND($J$29/$J$30, 2), $J$29-SUM($G$45:G47))</f>
        <v>16666.669999999998</v>
      </c>
      <c r="H48" s="2">
        <f t="shared" si="1"/>
        <v>18571.689999999999</v>
      </c>
      <c r="I48" s="2" t="s">
        <v>25</v>
      </c>
      <c r="J48" s="2" t="s">
        <v>25</v>
      </c>
      <c r="K48" s="2" t="s">
        <v>25</v>
      </c>
      <c r="L48" s="2" t="s">
        <v>25</v>
      </c>
      <c r="M48" s="2" t="s">
        <v>25</v>
      </c>
      <c r="N48" s="2" t="s">
        <v>25</v>
      </c>
      <c r="O48" s="2" t="s">
        <v>25</v>
      </c>
      <c r="P48" s="2" t="s">
        <v>25</v>
      </c>
      <c r="Q48" s="20">
        <f t="shared" si="2"/>
        <v>0</v>
      </c>
      <c r="R48" s="2">
        <f t="shared" si="3"/>
        <v>0</v>
      </c>
      <c r="S48" s="2" t="s">
        <v>25</v>
      </c>
      <c r="U48" s="2" t="s">
        <v>25</v>
      </c>
    </row>
    <row r="49" spans="1:21" x14ac:dyDescent="0.3">
      <c r="A49">
        <v>4</v>
      </c>
      <c r="C49" s="30">
        <f t="shared" ref="C49:C112" si="5">DAY(EOMONTH(F48,0))</f>
        <v>31</v>
      </c>
      <c r="D49" s="2">
        <f t="shared" si="0"/>
        <v>35011.879999999997</v>
      </c>
      <c r="E49" s="2">
        <f t="shared" ref="E49:E112" si="6">E48-G49</f>
        <v>1333333.3200000003</v>
      </c>
      <c r="F49" s="1">
        <f t="shared" si="4"/>
        <v>46419</v>
      </c>
      <c r="G49" s="2">
        <f>IF(A49&lt;$J$30, ROUND($J$29/$J$30, 2), $J$29-SUM($G$45:G48))</f>
        <v>16666.669999999998</v>
      </c>
      <c r="H49" s="2">
        <f t="shared" si="1"/>
        <v>18345.21</v>
      </c>
      <c r="I49" s="2" t="s">
        <v>25</v>
      </c>
      <c r="J49" s="2" t="s">
        <v>25</v>
      </c>
      <c r="K49" s="2" t="s">
        <v>25</v>
      </c>
      <c r="L49" s="2" t="s">
        <v>25</v>
      </c>
      <c r="M49" s="2" t="s">
        <v>25</v>
      </c>
      <c r="N49" s="2" t="s">
        <v>25</v>
      </c>
      <c r="O49" s="2" t="s">
        <v>25</v>
      </c>
      <c r="P49" s="2" t="s">
        <v>25</v>
      </c>
      <c r="Q49" s="20">
        <f t="shared" si="2"/>
        <v>0</v>
      </c>
      <c r="R49" s="2">
        <f t="shared" si="3"/>
        <v>0</v>
      </c>
      <c r="S49" s="2" t="s">
        <v>25</v>
      </c>
      <c r="U49" s="2" t="s">
        <v>25</v>
      </c>
    </row>
    <row r="50" spans="1:21" x14ac:dyDescent="0.3">
      <c r="A50">
        <v>5</v>
      </c>
      <c r="C50" s="30">
        <f t="shared" si="5"/>
        <v>28</v>
      </c>
      <c r="D50" s="2">
        <f t="shared" si="0"/>
        <v>33031.97</v>
      </c>
      <c r="E50" s="2">
        <f t="shared" si="6"/>
        <v>1316666.6500000004</v>
      </c>
      <c r="F50" s="1">
        <f t="shared" si="4"/>
        <v>46447</v>
      </c>
      <c r="G50" s="2">
        <f>IF(A50&lt;$J$30, ROUND($J$29/$J$30, 2), $J$29-SUM($G$45:G49))</f>
        <v>16666.669999999998</v>
      </c>
      <c r="H50" s="2">
        <f t="shared" si="1"/>
        <v>16365.3</v>
      </c>
      <c r="I50" s="2" t="s">
        <v>25</v>
      </c>
      <c r="J50" s="2" t="s">
        <v>25</v>
      </c>
      <c r="K50" s="2" t="s">
        <v>25</v>
      </c>
      <c r="L50" s="2" t="s">
        <v>25</v>
      </c>
      <c r="M50" s="2" t="s">
        <v>25</v>
      </c>
      <c r="N50" s="2" t="s">
        <v>25</v>
      </c>
      <c r="O50" s="2" t="s">
        <v>25</v>
      </c>
      <c r="P50" s="2" t="s">
        <v>25</v>
      </c>
      <c r="Q50" s="20">
        <f t="shared" si="2"/>
        <v>0</v>
      </c>
      <c r="R50" s="2">
        <f t="shared" si="3"/>
        <v>0</v>
      </c>
      <c r="S50" s="2" t="s">
        <v>25</v>
      </c>
      <c r="U50" s="2" t="s">
        <v>25</v>
      </c>
    </row>
    <row r="51" spans="1:21" x14ac:dyDescent="0.3">
      <c r="A51">
        <v>6</v>
      </c>
      <c r="C51" s="30">
        <f t="shared" si="5"/>
        <v>31</v>
      </c>
      <c r="D51" s="2">
        <f t="shared" si="0"/>
        <v>34558.910000000003</v>
      </c>
      <c r="E51" s="2">
        <f t="shared" si="6"/>
        <v>1299999.9800000004</v>
      </c>
      <c r="F51" s="1">
        <f t="shared" si="4"/>
        <v>46478</v>
      </c>
      <c r="G51" s="2">
        <f>IF(A51&lt;$J$30, ROUND($J$29/$J$30, 2), $J$29-SUM($G$45:G50))</f>
        <v>16666.669999999998</v>
      </c>
      <c r="H51" s="2">
        <f t="shared" si="1"/>
        <v>17892.240000000002</v>
      </c>
      <c r="I51" s="2" t="s">
        <v>25</v>
      </c>
      <c r="J51" s="2" t="s">
        <v>25</v>
      </c>
      <c r="K51" s="2" t="s">
        <v>25</v>
      </c>
      <c r="L51" s="2" t="s">
        <v>25</v>
      </c>
      <c r="M51" s="2" t="s">
        <v>25</v>
      </c>
      <c r="N51" s="2" t="s">
        <v>25</v>
      </c>
      <c r="O51" s="2" t="s">
        <v>25</v>
      </c>
      <c r="P51" s="2" t="s">
        <v>25</v>
      </c>
      <c r="Q51" s="20">
        <f t="shared" si="2"/>
        <v>0</v>
      </c>
      <c r="R51" s="2">
        <f t="shared" si="3"/>
        <v>0</v>
      </c>
      <c r="S51" s="2" t="s">
        <v>25</v>
      </c>
      <c r="U51" s="2" t="s">
        <v>25</v>
      </c>
    </row>
    <row r="52" spans="1:21" x14ac:dyDescent="0.3">
      <c r="A52">
        <v>7</v>
      </c>
      <c r="C52" s="30">
        <f t="shared" si="5"/>
        <v>30</v>
      </c>
      <c r="D52" s="2">
        <f t="shared" si="0"/>
        <v>33762.559999999998</v>
      </c>
      <c r="E52" s="2">
        <f t="shared" si="6"/>
        <v>1283333.3100000005</v>
      </c>
      <c r="F52" s="1">
        <f t="shared" si="4"/>
        <v>46508</v>
      </c>
      <c r="G52" s="2">
        <f>IF(A52&lt;$J$30, ROUND($J$29/$J$30, 2), $J$29-SUM($G$45:G51))</f>
        <v>16666.669999999998</v>
      </c>
      <c r="H52" s="2">
        <f t="shared" si="1"/>
        <v>17095.89</v>
      </c>
      <c r="I52" s="2" t="s">
        <v>25</v>
      </c>
      <c r="J52" s="2" t="s">
        <v>25</v>
      </c>
      <c r="K52" s="2" t="s">
        <v>25</v>
      </c>
      <c r="L52" s="2" t="s">
        <v>25</v>
      </c>
      <c r="M52" s="2" t="s">
        <v>25</v>
      </c>
      <c r="N52" s="2" t="s">
        <v>25</v>
      </c>
      <c r="O52" s="2" t="s">
        <v>25</v>
      </c>
      <c r="P52" s="2" t="s">
        <v>25</v>
      </c>
      <c r="Q52" s="20">
        <f t="shared" si="2"/>
        <v>0</v>
      </c>
      <c r="R52" s="2">
        <f t="shared" si="3"/>
        <v>0</v>
      </c>
      <c r="S52" s="2" t="s">
        <v>25</v>
      </c>
      <c r="U52" s="2" t="s">
        <v>25</v>
      </c>
    </row>
    <row r="53" spans="1:21" x14ac:dyDescent="0.3">
      <c r="A53">
        <v>8</v>
      </c>
      <c r="C53" s="30">
        <f t="shared" si="5"/>
        <v>31</v>
      </c>
      <c r="D53" s="2">
        <f t="shared" si="0"/>
        <v>34105.94</v>
      </c>
      <c r="E53" s="2">
        <f t="shared" si="6"/>
        <v>1266666.6400000006</v>
      </c>
      <c r="F53" s="1">
        <f t="shared" si="4"/>
        <v>46539</v>
      </c>
      <c r="G53" s="2">
        <f>IF(A53&lt;$J$30, ROUND($J$29/$J$30, 2), $J$29-SUM($G$45:G52))</f>
        <v>16666.669999999998</v>
      </c>
      <c r="H53" s="2">
        <f t="shared" si="1"/>
        <v>17439.27</v>
      </c>
      <c r="I53" s="2" t="s">
        <v>25</v>
      </c>
      <c r="J53" s="2" t="s">
        <v>25</v>
      </c>
      <c r="K53" s="2" t="s">
        <v>25</v>
      </c>
      <c r="L53" s="2" t="s">
        <v>25</v>
      </c>
      <c r="M53" s="2" t="s">
        <v>25</v>
      </c>
      <c r="N53" s="2" t="s">
        <v>25</v>
      </c>
      <c r="O53" s="2" t="s">
        <v>25</v>
      </c>
      <c r="P53" s="2" t="s">
        <v>25</v>
      </c>
      <c r="Q53" s="20">
        <f t="shared" si="2"/>
        <v>0</v>
      </c>
      <c r="R53" s="2">
        <f t="shared" si="3"/>
        <v>0</v>
      </c>
      <c r="S53" s="2" t="s">
        <v>25</v>
      </c>
      <c r="U53" s="2" t="s">
        <v>25</v>
      </c>
    </row>
    <row r="54" spans="1:21" x14ac:dyDescent="0.3">
      <c r="A54">
        <v>9</v>
      </c>
      <c r="C54" s="30">
        <f t="shared" si="5"/>
        <v>30</v>
      </c>
      <c r="D54" s="2">
        <f t="shared" si="0"/>
        <v>33324.199999999997</v>
      </c>
      <c r="E54" s="2">
        <f t="shared" si="6"/>
        <v>1249999.9700000007</v>
      </c>
      <c r="F54" s="1">
        <f t="shared" si="4"/>
        <v>46569</v>
      </c>
      <c r="G54" s="2">
        <f>IF(A54&lt;$J$30, ROUND($J$29/$J$30, 2), $J$29-SUM($G$45:G53))</f>
        <v>16666.669999999998</v>
      </c>
      <c r="H54" s="2">
        <f t="shared" si="1"/>
        <v>16657.53</v>
      </c>
      <c r="I54" s="2" t="s">
        <v>25</v>
      </c>
      <c r="J54" s="2" t="s">
        <v>25</v>
      </c>
      <c r="K54" s="2" t="s">
        <v>25</v>
      </c>
      <c r="L54" s="2" t="s">
        <v>25</v>
      </c>
      <c r="M54" s="2" t="s">
        <v>25</v>
      </c>
      <c r="N54" s="2" t="s">
        <v>25</v>
      </c>
      <c r="O54" s="2" t="s">
        <v>25</v>
      </c>
      <c r="P54" s="2" t="s">
        <v>25</v>
      </c>
      <c r="Q54" s="20">
        <f t="shared" si="2"/>
        <v>0</v>
      </c>
      <c r="R54" s="2">
        <f t="shared" si="3"/>
        <v>0</v>
      </c>
      <c r="S54" s="2" t="s">
        <v>25</v>
      </c>
      <c r="U54" s="2" t="s">
        <v>25</v>
      </c>
    </row>
    <row r="55" spans="1:21" x14ac:dyDescent="0.3">
      <c r="A55">
        <v>10</v>
      </c>
      <c r="C55" s="30">
        <f t="shared" si="5"/>
        <v>31</v>
      </c>
      <c r="D55" s="2">
        <f t="shared" si="0"/>
        <v>33652.97</v>
      </c>
      <c r="E55" s="2">
        <f t="shared" si="6"/>
        <v>1233333.3000000007</v>
      </c>
      <c r="F55" s="1">
        <f t="shared" si="4"/>
        <v>46600</v>
      </c>
      <c r="G55" s="2">
        <f>IF(A55&lt;$J$30, ROUND($J$29/$J$30, 2), $J$29-SUM($G$45:G54))</f>
        <v>16666.669999999998</v>
      </c>
      <c r="H55" s="2">
        <f t="shared" si="1"/>
        <v>16986.3</v>
      </c>
      <c r="I55" s="2" t="s">
        <v>25</v>
      </c>
      <c r="J55" s="2" t="s">
        <v>25</v>
      </c>
      <c r="K55" s="2" t="s">
        <v>25</v>
      </c>
      <c r="L55" s="2" t="s">
        <v>25</v>
      </c>
      <c r="M55" s="2" t="s">
        <v>25</v>
      </c>
      <c r="N55" s="2" t="s">
        <v>25</v>
      </c>
      <c r="O55" s="2" t="s">
        <v>25</v>
      </c>
      <c r="P55" s="2" t="s">
        <v>25</v>
      </c>
      <c r="Q55" s="20">
        <f t="shared" si="2"/>
        <v>0</v>
      </c>
      <c r="R55" s="2">
        <f t="shared" si="3"/>
        <v>0</v>
      </c>
      <c r="S55" s="2" t="s">
        <v>25</v>
      </c>
      <c r="U55" s="2" t="s">
        <v>25</v>
      </c>
    </row>
    <row r="56" spans="1:21" x14ac:dyDescent="0.3">
      <c r="A56">
        <v>11</v>
      </c>
      <c r="C56" s="30">
        <f t="shared" si="5"/>
        <v>31</v>
      </c>
      <c r="D56" s="2">
        <f t="shared" si="0"/>
        <v>33426.49</v>
      </c>
      <c r="E56" s="2">
        <f t="shared" si="6"/>
        <v>1216666.6300000008</v>
      </c>
      <c r="F56" s="1">
        <f t="shared" si="4"/>
        <v>46631</v>
      </c>
      <c r="G56" s="2">
        <f>IF(A56&lt;$J$30, ROUND($J$29/$J$30, 2), $J$29-SUM($G$45:G55))</f>
        <v>16666.669999999998</v>
      </c>
      <c r="H56" s="2">
        <f t="shared" si="1"/>
        <v>16759.82</v>
      </c>
      <c r="I56" s="2" t="s">
        <v>25</v>
      </c>
      <c r="J56" s="2" t="s">
        <v>25</v>
      </c>
      <c r="K56" s="2" t="s">
        <v>25</v>
      </c>
      <c r="L56" s="2" t="s">
        <v>25</v>
      </c>
      <c r="M56" s="2" t="s">
        <v>25</v>
      </c>
      <c r="N56" s="2" t="s">
        <v>25</v>
      </c>
      <c r="O56" s="2" t="s">
        <v>25</v>
      </c>
      <c r="P56" s="2" t="s">
        <v>25</v>
      </c>
      <c r="Q56" s="20">
        <f t="shared" si="2"/>
        <v>0</v>
      </c>
      <c r="R56" s="2">
        <f t="shared" si="3"/>
        <v>0</v>
      </c>
      <c r="S56" s="2" t="s">
        <v>25</v>
      </c>
      <c r="U56" s="2" t="s">
        <v>25</v>
      </c>
    </row>
    <row r="57" spans="1:21" x14ac:dyDescent="0.3">
      <c r="A57">
        <v>12</v>
      </c>
      <c r="C57" s="30">
        <f t="shared" si="5"/>
        <v>30</v>
      </c>
      <c r="D57" s="2">
        <f t="shared" si="0"/>
        <v>40866.669860000002</v>
      </c>
      <c r="E57" s="2">
        <f t="shared" si="6"/>
        <v>1199999.9600000009</v>
      </c>
      <c r="F57" s="1">
        <f t="shared" si="4"/>
        <v>46661</v>
      </c>
      <c r="G57" s="2">
        <f>IF(A57&lt;$J$30, ROUND($J$29/$J$30, 2), $J$29-SUM($G$45:G56))</f>
        <v>16666.669999999998</v>
      </c>
      <c r="H57" s="2">
        <f t="shared" si="1"/>
        <v>16000</v>
      </c>
      <c r="I57" s="2" t="s">
        <v>25</v>
      </c>
      <c r="J57" s="2" t="s">
        <v>25</v>
      </c>
      <c r="K57" s="2" t="s">
        <v>25</v>
      </c>
      <c r="L57" s="2" t="s">
        <v>25</v>
      </c>
      <c r="M57" s="2" t="s">
        <v>25</v>
      </c>
      <c r="N57" s="2" t="s">
        <v>25</v>
      </c>
      <c r="O57" s="2" t="s">
        <v>25</v>
      </c>
      <c r="P57" s="2" t="s">
        <v>25</v>
      </c>
      <c r="Q57" s="20">
        <f t="shared" si="2"/>
        <v>4000</v>
      </c>
      <c r="R57" s="2">
        <f t="shared" si="3"/>
        <v>4199.9998600000035</v>
      </c>
      <c r="S57" s="2" t="s">
        <v>25</v>
      </c>
      <c r="U57" s="2" t="s">
        <v>25</v>
      </c>
    </row>
    <row r="58" spans="1:21" x14ac:dyDescent="0.3">
      <c r="A58">
        <v>13</v>
      </c>
      <c r="C58" s="30">
        <f t="shared" si="5"/>
        <v>31</v>
      </c>
      <c r="D58" s="2">
        <f t="shared" si="0"/>
        <v>32973.519999999997</v>
      </c>
      <c r="E58" s="2">
        <f t="shared" si="6"/>
        <v>1183333.290000001</v>
      </c>
      <c r="F58" s="1">
        <f t="shared" si="4"/>
        <v>46692</v>
      </c>
      <c r="G58" s="2">
        <f>IF(A58&lt;$J$30, ROUND($J$29/$J$30, 2), $J$29-SUM($G$45:G57))</f>
        <v>16666.669999999998</v>
      </c>
      <c r="H58" s="2">
        <f t="shared" si="1"/>
        <v>16306.85</v>
      </c>
      <c r="I58" s="2" t="s">
        <v>25</v>
      </c>
      <c r="J58" s="2" t="s">
        <v>25</v>
      </c>
      <c r="K58" s="2" t="s">
        <v>25</v>
      </c>
      <c r="L58" s="2" t="s">
        <v>25</v>
      </c>
      <c r="M58" s="2" t="s">
        <v>25</v>
      </c>
      <c r="N58" s="2" t="s">
        <v>25</v>
      </c>
      <c r="O58" s="2" t="s">
        <v>25</v>
      </c>
      <c r="P58" s="2" t="s">
        <v>25</v>
      </c>
      <c r="Q58" s="20">
        <f t="shared" si="2"/>
        <v>0</v>
      </c>
      <c r="R58" s="2">
        <f t="shared" si="3"/>
        <v>0</v>
      </c>
      <c r="S58" s="2" t="s">
        <v>25</v>
      </c>
      <c r="U58" s="2" t="s">
        <v>25</v>
      </c>
    </row>
    <row r="59" spans="1:21" x14ac:dyDescent="0.3">
      <c r="A59">
        <v>14</v>
      </c>
      <c r="C59" s="30">
        <f t="shared" si="5"/>
        <v>30</v>
      </c>
      <c r="D59" s="2">
        <f t="shared" si="0"/>
        <v>32228.309999999998</v>
      </c>
      <c r="E59" s="2">
        <f t="shared" si="6"/>
        <v>1166666.620000001</v>
      </c>
      <c r="F59" s="1">
        <f t="shared" si="4"/>
        <v>46722</v>
      </c>
      <c r="G59" s="2">
        <f>IF(A59&lt;$J$30, ROUND($J$29/$J$30, 2), $J$29-SUM($G$45:G58))</f>
        <v>16666.669999999998</v>
      </c>
      <c r="H59" s="2">
        <f t="shared" si="1"/>
        <v>15561.64</v>
      </c>
      <c r="I59" s="2" t="s">
        <v>25</v>
      </c>
      <c r="J59" s="2" t="s">
        <v>25</v>
      </c>
      <c r="K59" s="2" t="s">
        <v>25</v>
      </c>
      <c r="L59" s="2" t="s">
        <v>25</v>
      </c>
      <c r="M59" s="2" t="s">
        <v>25</v>
      </c>
      <c r="N59" s="2" t="s">
        <v>25</v>
      </c>
      <c r="O59" s="2" t="s">
        <v>25</v>
      </c>
      <c r="P59" s="2" t="s">
        <v>25</v>
      </c>
      <c r="Q59" s="20">
        <f t="shared" si="2"/>
        <v>0</v>
      </c>
      <c r="R59" s="2">
        <f t="shared" si="3"/>
        <v>0</v>
      </c>
      <c r="S59" s="2" t="s">
        <v>25</v>
      </c>
      <c r="U59" s="2" t="s">
        <v>25</v>
      </c>
    </row>
    <row r="60" spans="1:21" x14ac:dyDescent="0.3">
      <c r="A60">
        <v>15</v>
      </c>
      <c r="C60" s="30">
        <f t="shared" si="5"/>
        <v>31</v>
      </c>
      <c r="D60" s="2">
        <f t="shared" si="0"/>
        <v>32520.549999999996</v>
      </c>
      <c r="E60" s="2">
        <f t="shared" si="6"/>
        <v>1149999.9500000011</v>
      </c>
      <c r="F60" s="1">
        <f t="shared" si="4"/>
        <v>46753</v>
      </c>
      <c r="G60" s="2">
        <f>IF(A60&lt;$J$30, ROUND($J$29/$J$30, 2), $J$29-SUM($G$45:G59))</f>
        <v>16666.669999999998</v>
      </c>
      <c r="H60" s="2">
        <f t="shared" si="1"/>
        <v>15853.88</v>
      </c>
      <c r="I60" s="2" t="s">
        <v>25</v>
      </c>
      <c r="J60" s="2" t="s">
        <v>25</v>
      </c>
      <c r="K60" s="2" t="s">
        <v>25</v>
      </c>
      <c r="L60" s="2" t="s">
        <v>25</v>
      </c>
      <c r="M60" s="2" t="s">
        <v>25</v>
      </c>
      <c r="N60" s="2" t="s">
        <v>25</v>
      </c>
      <c r="O60" s="2" t="s">
        <v>25</v>
      </c>
      <c r="P60" s="2" t="s">
        <v>25</v>
      </c>
      <c r="Q60" s="20">
        <f t="shared" si="2"/>
        <v>0</v>
      </c>
      <c r="R60" s="2">
        <f t="shared" si="3"/>
        <v>0</v>
      </c>
      <c r="S60" s="2" t="s">
        <v>25</v>
      </c>
      <c r="U60" s="2" t="s">
        <v>25</v>
      </c>
    </row>
    <row r="61" spans="1:21" x14ac:dyDescent="0.3">
      <c r="A61">
        <v>16</v>
      </c>
      <c r="C61" s="30">
        <f t="shared" si="5"/>
        <v>31</v>
      </c>
      <c r="D61" s="2">
        <f t="shared" si="0"/>
        <v>32251.37</v>
      </c>
      <c r="E61" s="2">
        <f t="shared" si="6"/>
        <v>1133333.2800000012</v>
      </c>
      <c r="F61" s="1">
        <f t="shared" si="4"/>
        <v>46784</v>
      </c>
      <c r="G61" s="2">
        <f>IF(A61&lt;$J$30, ROUND($J$29/$J$30, 2), $J$29-SUM($G$45:G60))</f>
        <v>16666.669999999998</v>
      </c>
      <c r="H61" s="2">
        <f t="shared" si="1"/>
        <v>15584.7</v>
      </c>
      <c r="I61" s="2" t="s">
        <v>25</v>
      </c>
      <c r="J61" s="2" t="s">
        <v>25</v>
      </c>
      <c r="K61" s="2" t="s">
        <v>25</v>
      </c>
      <c r="L61" s="2" t="s">
        <v>25</v>
      </c>
      <c r="M61" s="2" t="s">
        <v>25</v>
      </c>
      <c r="N61" s="2" t="s">
        <v>25</v>
      </c>
      <c r="O61" s="2" t="s">
        <v>25</v>
      </c>
      <c r="P61" s="2" t="s">
        <v>25</v>
      </c>
      <c r="Q61" s="20">
        <f t="shared" si="2"/>
        <v>0</v>
      </c>
      <c r="R61" s="2">
        <f t="shared" si="3"/>
        <v>0</v>
      </c>
      <c r="S61" s="2" t="s">
        <v>25</v>
      </c>
      <c r="U61" s="2" t="s">
        <v>25</v>
      </c>
    </row>
    <row r="62" spans="1:21" x14ac:dyDescent="0.3">
      <c r="A62">
        <v>17</v>
      </c>
      <c r="C62" s="30">
        <f t="shared" si="5"/>
        <v>29</v>
      </c>
      <c r="D62" s="2">
        <f t="shared" si="0"/>
        <v>31034.61</v>
      </c>
      <c r="E62" s="2">
        <f t="shared" si="6"/>
        <v>1116666.6100000013</v>
      </c>
      <c r="F62" s="1">
        <f t="shared" si="4"/>
        <v>46813</v>
      </c>
      <c r="G62" s="2">
        <f>IF(A62&lt;$J$30, ROUND($J$29/$J$30, 2), $J$29-SUM($G$45:G61))</f>
        <v>16666.669999999998</v>
      </c>
      <c r="H62" s="2">
        <f t="shared" si="1"/>
        <v>14367.94</v>
      </c>
      <c r="I62" s="2" t="s">
        <v>25</v>
      </c>
      <c r="J62" s="2" t="s">
        <v>25</v>
      </c>
      <c r="K62" s="2" t="s">
        <v>25</v>
      </c>
      <c r="L62" s="2" t="s">
        <v>25</v>
      </c>
      <c r="M62" s="2" t="s">
        <v>25</v>
      </c>
      <c r="N62" s="2" t="s">
        <v>25</v>
      </c>
      <c r="O62" s="2" t="s">
        <v>25</v>
      </c>
      <c r="P62" s="2" t="s">
        <v>25</v>
      </c>
      <c r="Q62" s="20">
        <f t="shared" si="2"/>
        <v>0</v>
      </c>
      <c r="R62" s="2">
        <f t="shared" si="3"/>
        <v>0</v>
      </c>
      <c r="S62" s="2" t="s">
        <v>25</v>
      </c>
      <c r="U62" s="2" t="s">
        <v>25</v>
      </c>
    </row>
    <row r="63" spans="1:21" x14ac:dyDescent="0.3">
      <c r="A63">
        <v>18</v>
      </c>
      <c r="C63" s="30">
        <f t="shared" si="5"/>
        <v>31</v>
      </c>
      <c r="D63" s="2">
        <f t="shared" si="0"/>
        <v>31799.64</v>
      </c>
      <c r="E63" s="2">
        <f t="shared" si="6"/>
        <v>1099999.9400000013</v>
      </c>
      <c r="F63" s="1">
        <f t="shared" si="4"/>
        <v>46844</v>
      </c>
      <c r="G63" s="2">
        <f>IF(A63&lt;$J$30, ROUND($J$29/$J$30, 2), $J$29-SUM($G$45:G62))</f>
        <v>16666.669999999998</v>
      </c>
      <c r="H63" s="2">
        <f t="shared" si="1"/>
        <v>15132.97</v>
      </c>
      <c r="I63" s="2" t="s">
        <v>25</v>
      </c>
      <c r="J63" s="2" t="s">
        <v>25</v>
      </c>
      <c r="K63" s="2" t="s">
        <v>25</v>
      </c>
      <c r="L63" s="2" t="s">
        <v>25</v>
      </c>
      <c r="M63" s="2" t="s">
        <v>25</v>
      </c>
      <c r="N63" s="2" t="s">
        <v>25</v>
      </c>
      <c r="O63" s="2" t="s">
        <v>25</v>
      </c>
      <c r="P63" s="2" t="s">
        <v>25</v>
      </c>
      <c r="Q63" s="20">
        <f t="shared" si="2"/>
        <v>0</v>
      </c>
      <c r="R63" s="2">
        <f t="shared" si="3"/>
        <v>0</v>
      </c>
      <c r="S63" s="2" t="s">
        <v>25</v>
      </c>
      <c r="U63" s="2" t="s">
        <v>25</v>
      </c>
    </row>
    <row r="64" spans="1:21" x14ac:dyDescent="0.3">
      <c r="A64">
        <v>19</v>
      </c>
      <c r="C64" s="30">
        <f t="shared" si="5"/>
        <v>30</v>
      </c>
      <c r="D64" s="2">
        <f t="shared" si="0"/>
        <v>31092.899999999998</v>
      </c>
      <c r="E64" s="2">
        <f t="shared" si="6"/>
        <v>1083333.2700000014</v>
      </c>
      <c r="F64" s="1">
        <f t="shared" si="4"/>
        <v>46874</v>
      </c>
      <c r="G64" s="2">
        <f>IF(A64&lt;$J$30, ROUND($J$29/$J$30, 2), $J$29-SUM($G$45:G63))</f>
        <v>16666.669999999998</v>
      </c>
      <c r="H64" s="2">
        <f t="shared" si="1"/>
        <v>14426.23</v>
      </c>
      <c r="I64" s="2" t="s">
        <v>25</v>
      </c>
      <c r="J64" s="2" t="s">
        <v>25</v>
      </c>
      <c r="K64" s="2" t="s">
        <v>25</v>
      </c>
      <c r="L64" s="2" t="s">
        <v>25</v>
      </c>
      <c r="M64" s="2" t="s">
        <v>25</v>
      </c>
      <c r="N64" s="2" t="s">
        <v>25</v>
      </c>
      <c r="O64" s="2" t="s">
        <v>25</v>
      </c>
      <c r="P64" s="2" t="s">
        <v>25</v>
      </c>
      <c r="Q64" s="20">
        <f t="shared" si="2"/>
        <v>0</v>
      </c>
      <c r="R64" s="2">
        <f t="shared" si="3"/>
        <v>0</v>
      </c>
      <c r="S64" s="2" t="s">
        <v>25</v>
      </c>
      <c r="U64" s="2" t="s">
        <v>25</v>
      </c>
    </row>
    <row r="65" spans="1:21" x14ac:dyDescent="0.3">
      <c r="A65">
        <v>20</v>
      </c>
      <c r="C65" s="30">
        <f t="shared" si="5"/>
        <v>31</v>
      </c>
      <c r="D65" s="2">
        <f t="shared" si="0"/>
        <v>31347.909999999996</v>
      </c>
      <c r="E65" s="2">
        <f t="shared" si="6"/>
        <v>1066666.6000000015</v>
      </c>
      <c r="F65" s="1">
        <f t="shared" si="4"/>
        <v>46905</v>
      </c>
      <c r="G65" s="2">
        <f>IF(A65&lt;$J$30, ROUND($J$29/$J$30, 2), $J$29-SUM($G$45:G64))</f>
        <v>16666.669999999998</v>
      </c>
      <c r="H65" s="2">
        <f t="shared" si="1"/>
        <v>14681.24</v>
      </c>
      <c r="I65" s="2" t="s">
        <v>25</v>
      </c>
      <c r="J65" s="2" t="s">
        <v>25</v>
      </c>
      <c r="K65" s="2" t="s">
        <v>25</v>
      </c>
      <c r="L65" s="2" t="s">
        <v>25</v>
      </c>
      <c r="M65" s="2" t="s">
        <v>25</v>
      </c>
      <c r="N65" s="2" t="s">
        <v>25</v>
      </c>
      <c r="O65" s="2" t="s">
        <v>25</v>
      </c>
      <c r="P65" s="2" t="s">
        <v>25</v>
      </c>
      <c r="Q65" s="20">
        <f t="shared" si="2"/>
        <v>0</v>
      </c>
      <c r="R65" s="2">
        <f t="shared" si="3"/>
        <v>0</v>
      </c>
      <c r="S65" s="2" t="s">
        <v>25</v>
      </c>
      <c r="U65" s="2" t="s">
        <v>25</v>
      </c>
    </row>
    <row r="66" spans="1:21" x14ac:dyDescent="0.3">
      <c r="A66">
        <v>21</v>
      </c>
      <c r="C66" s="30">
        <f t="shared" si="5"/>
        <v>30</v>
      </c>
      <c r="D66" s="2">
        <f t="shared" si="0"/>
        <v>30655.739999999998</v>
      </c>
      <c r="E66" s="2">
        <f t="shared" si="6"/>
        <v>1049999.9300000016</v>
      </c>
      <c r="F66" s="1">
        <f t="shared" si="4"/>
        <v>46935</v>
      </c>
      <c r="G66" s="2">
        <f>IF(A66&lt;$J$30, ROUND($J$29/$J$30, 2), $J$29-SUM($G$45:G65))</f>
        <v>16666.669999999998</v>
      </c>
      <c r="H66" s="2">
        <f t="shared" si="1"/>
        <v>13989.07</v>
      </c>
      <c r="I66" s="2" t="s">
        <v>25</v>
      </c>
      <c r="J66" s="2" t="s">
        <v>25</v>
      </c>
      <c r="K66" s="2" t="s">
        <v>25</v>
      </c>
      <c r="L66" s="2" t="s">
        <v>25</v>
      </c>
      <c r="M66" s="2" t="s">
        <v>25</v>
      </c>
      <c r="N66" s="2" t="s">
        <v>25</v>
      </c>
      <c r="O66" s="2" t="s">
        <v>25</v>
      </c>
      <c r="P66" s="2" t="s">
        <v>25</v>
      </c>
      <c r="Q66" s="20">
        <f t="shared" si="2"/>
        <v>0</v>
      </c>
      <c r="R66" s="2">
        <f t="shared" si="3"/>
        <v>0</v>
      </c>
      <c r="S66" s="2" t="s">
        <v>25</v>
      </c>
      <c r="U66" s="2" t="s">
        <v>25</v>
      </c>
    </row>
    <row r="67" spans="1:21" x14ac:dyDescent="0.3">
      <c r="A67">
        <v>22</v>
      </c>
      <c r="C67" s="30">
        <f t="shared" si="5"/>
        <v>31</v>
      </c>
      <c r="D67" s="2">
        <f t="shared" si="0"/>
        <v>30896.18</v>
      </c>
      <c r="E67" s="2">
        <f t="shared" si="6"/>
        <v>1033333.2600000015</v>
      </c>
      <c r="F67" s="1">
        <f t="shared" si="4"/>
        <v>46966</v>
      </c>
      <c r="G67" s="2">
        <f>IF(A67&lt;$J$30, ROUND($J$29/$J$30, 2), $J$29-SUM($G$45:G66))</f>
        <v>16666.669999999998</v>
      </c>
      <c r="H67" s="2">
        <f t="shared" si="1"/>
        <v>14229.51</v>
      </c>
      <c r="I67" s="2" t="s">
        <v>25</v>
      </c>
      <c r="J67" s="2" t="s">
        <v>25</v>
      </c>
      <c r="K67" s="2" t="s">
        <v>25</v>
      </c>
      <c r="L67" s="2" t="s">
        <v>25</v>
      </c>
      <c r="M67" s="2" t="s">
        <v>25</v>
      </c>
      <c r="N67" s="2" t="s">
        <v>25</v>
      </c>
      <c r="O67" s="2" t="s">
        <v>25</v>
      </c>
      <c r="P67" s="2" t="s">
        <v>25</v>
      </c>
      <c r="Q67" s="20">
        <f t="shared" si="2"/>
        <v>0</v>
      </c>
      <c r="R67" s="2">
        <f t="shared" si="3"/>
        <v>0</v>
      </c>
      <c r="S67" s="2" t="s">
        <v>25</v>
      </c>
      <c r="U67" s="2" t="s">
        <v>25</v>
      </c>
    </row>
    <row r="68" spans="1:21" x14ac:dyDescent="0.3">
      <c r="A68">
        <v>23</v>
      </c>
      <c r="C68" s="30">
        <f t="shared" si="5"/>
        <v>31</v>
      </c>
      <c r="D68" s="2">
        <f t="shared" si="0"/>
        <v>30670.309999999998</v>
      </c>
      <c r="E68" s="2">
        <f t="shared" si="6"/>
        <v>1016666.5900000015</v>
      </c>
      <c r="F68" s="1">
        <f t="shared" si="4"/>
        <v>46997</v>
      </c>
      <c r="G68" s="2">
        <f>IF(A68&lt;$J$30, ROUND($J$29/$J$30, 2), $J$29-SUM($G$45:G67))</f>
        <v>16666.669999999998</v>
      </c>
      <c r="H68" s="2">
        <f t="shared" si="1"/>
        <v>14003.64</v>
      </c>
      <c r="I68" s="2" t="s">
        <v>25</v>
      </c>
      <c r="J68" s="2" t="s">
        <v>25</v>
      </c>
      <c r="K68" s="2" t="s">
        <v>25</v>
      </c>
      <c r="L68" s="2" t="s">
        <v>25</v>
      </c>
      <c r="M68" s="2" t="s">
        <v>25</v>
      </c>
      <c r="N68" s="2" t="s">
        <v>25</v>
      </c>
      <c r="O68" s="2" t="s">
        <v>25</v>
      </c>
      <c r="P68" s="2" t="s">
        <v>25</v>
      </c>
      <c r="Q68" s="20">
        <f t="shared" si="2"/>
        <v>0</v>
      </c>
      <c r="R68" s="2">
        <f t="shared" si="3"/>
        <v>0</v>
      </c>
      <c r="S68" s="2" t="s">
        <v>25</v>
      </c>
      <c r="U68" s="2" t="s">
        <v>25</v>
      </c>
    </row>
    <row r="69" spans="1:21" x14ac:dyDescent="0.3">
      <c r="A69">
        <v>24</v>
      </c>
      <c r="C69" s="30">
        <f t="shared" si="5"/>
        <v>30</v>
      </c>
      <c r="D69" s="2">
        <f t="shared" si="0"/>
        <v>37499.999720000007</v>
      </c>
      <c r="E69" s="2">
        <f t="shared" si="6"/>
        <v>999999.92000000144</v>
      </c>
      <c r="F69" s="1">
        <f t="shared" si="4"/>
        <v>47027</v>
      </c>
      <c r="G69" s="2">
        <f>IF(A69&lt;$J$30, ROUND($J$29/$J$30, 2), $J$29-SUM($G$45:G68))</f>
        <v>16666.669999999998</v>
      </c>
      <c r="H69" s="2">
        <f t="shared" si="1"/>
        <v>13333.33</v>
      </c>
      <c r="I69" s="2" t="s">
        <v>25</v>
      </c>
      <c r="J69" s="2" t="s">
        <v>25</v>
      </c>
      <c r="K69" s="2" t="s">
        <v>25</v>
      </c>
      <c r="L69" s="2" t="s">
        <v>25</v>
      </c>
      <c r="M69" s="2" t="s">
        <v>25</v>
      </c>
      <c r="N69" s="2" t="s">
        <v>25</v>
      </c>
      <c r="O69" s="2" t="s">
        <v>25</v>
      </c>
      <c r="P69" s="2" t="s">
        <v>25</v>
      </c>
      <c r="Q69" s="20">
        <f t="shared" si="2"/>
        <v>4000</v>
      </c>
      <c r="R69" s="2">
        <f t="shared" si="3"/>
        <v>3499.9997200000053</v>
      </c>
      <c r="S69" s="2" t="s">
        <v>25</v>
      </c>
      <c r="U69" s="2" t="s">
        <v>25</v>
      </c>
    </row>
    <row r="70" spans="1:21" x14ac:dyDescent="0.3">
      <c r="A70">
        <v>25</v>
      </c>
      <c r="C70" s="30">
        <f t="shared" si="5"/>
        <v>31</v>
      </c>
      <c r="D70" s="2">
        <f t="shared" si="0"/>
        <v>30218.579999999998</v>
      </c>
      <c r="E70" s="2">
        <f t="shared" si="6"/>
        <v>983333.2500000014</v>
      </c>
      <c r="F70" s="1">
        <f t="shared" si="4"/>
        <v>47058</v>
      </c>
      <c r="G70" s="2">
        <f>IF(A70&lt;$J$30, ROUND($J$29/$J$30, 2), $J$29-SUM($G$45:G69))</f>
        <v>16666.669999999998</v>
      </c>
      <c r="H70" s="2">
        <f t="shared" si="1"/>
        <v>13551.91</v>
      </c>
      <c r="I70" s="2" t="s">
        <v>25</v>
      </c>
      <c r="J70" s="2" t="s">
        <v>25</v>
      </c>
      <c r="K70" s="2" t="s">
        <v>25</v>
      </c>
      <c r="L70" s="2" t="s">
        <v>25</v>
      </c>
      <c r="M70" s="2" t="s">
        <v>25</v>
      </c>
      <c r="N70" s="2" t="s">
        <v>25</v>
      </c>
      <c r="O70" s="2" t="s">
        <v>25</v>
      </c>
      <c r="P70" s="2" t="s">
        <v>25</v>
      </c>
      <c r="Q70" s="20">
        <f t="shared" si="2"/>
        <v>0</v>
      </c>
      <c r="R70" s="2">
        <f t="shared" si="3"/>
        <v>0</v>
      </c>
      <c r="S70" s="2" t="s">
        <v>25</v>
      </c>
      <c r="U70" s="2" t="s">
        <v>25</v>
      </c>
    </row>
    <row r="71" spans="1:21" x14ac:dyDescent="0.3">
      <c r="A71">
        <v>26</v>
      </c>
      <c r="C71" s="30">
        <f t="shared" si="5"/>
        <v>30</v>
      </c>
      <c r="D71" s="2">
        <f t="shared" si="0"/>
        <v>29562.839999999997</v>
      </c>
      <c r="E71" s="2">
        <f t="shared" si="6"/>
        <v>966666.58000000136</v>
      </c>
      <c r="F71" s="1">
        <f t="shared" si="4"/>
        <v>47088</v>
      </c>
      <c r="G71" s="2">
        <f>IF(A71&lt;$J$30, ROUND($J$29/$J$30, 2), $J$29-SUM($G$45:G70))</f>
        <v>16666.669999999998</v>
      </c>
      <c r="H71" s="2">
        <f t="shared" si="1"/>
        <v>12896.17</v>
      </c>
      <c r="I71" s="2" t="s">
        <v>25</v>
      </c>
      <c r="J71" s="2" t="s">
        <v>25</v>
      </c>
      <c r="K71" s="2" t="s">
        <v>25</v>
      </c>
      <c r="L71" s="2" t="s">
        <v>25</v>
      </c>
      <c r="M71" s="2" t="s">
        <v>25</v>
      </c>
      <c r="N71" s="2" t="s">
        <v>25</v>
      </c>
      <c r="O71" s="2" t="s">
        <v>25</v>
      </c>
      <c r="P71" s="2" t="s">
        <v>25</v>
      </c>
      <c r="Q71" s="20">
        <f t="shared" si="2"/>
        <v>0</v>
      </c>
      <c r="R71" s="2">
        <f t="shared" si="3"/>
        <v>0</v>
      </c>
      <c r="S71" s="2" t="s">
        <v>25</v>
      </c>
      <c r="U71" s="2" t="s">
        <v>25</v>
      </c>
    </row>
    <row r="72" spans="1:21" x14ac:dyDescent="0.3">
      <c r="A72">
        <v>27</v>
      </c>
      <c r="C72" s="30">
        <f t="shared" si="5"/>
        <v>31</v>
      </c>
      <c r="D72" s="2">
        <f t="shared" si="0"/>
        <v>29766.85</v>
      </c>
      <c r="E72" s="2">
        <f t="shared" si="6"/>
        <v>949999.91000000131</v>
      </c>
      <c r="F72" s="1">
        <f t="shared" si="4"/>
        <v>47119</v>
      </c>
      <c r="G72" s="2">
        <f>IF(A72&lt;$J$30, ROUND($J$29/$J$30, 2), $J$29-SUM($G$45:G71))</f>
        <v>16666.669999999998</v>
      </c>
      <c r="H72" s="2">
        <f t="shared" si="1"/>
        <v>13100.18</v>
      </c>
      <c r="I72" s="2" t="s">
        <v>25</v>
      </c>
      <c r="J72" s="2" t="s">
        <v>25</v>
      </c>
      <c r="K72" s="2" t="s">
        <v>25</v>
      </c>
      <c r="L72" s="2" t="s">
        <v>25</v>
      </c>
      <c r="M72" s="2" t="s">
        <v>25</v>
      </c>
      <c r="N72" s="2" t="s">
        <v>25</v>
      </c>
      <c r="O72" s="2" t="s">
        <v>25</v>
      </c>
      <c r="P72" s="2" t="s">
        <v>25</v>
      </c>
      <c r="Q72" s="20">
        <f t="shared" si="2"/>
        <v>0</v>
      </c>
      <c r="R72" s="2">
        <f t="shared" si="3"/>
        <v>0</v>
      </c>
      <c r="S72" s="2" t="s">
        <v>25</v>
      </c>
      <c r="U72" s="2" t="s">
        <v>25</v>
      </c>
    </row>
    <row r="73" spans="1:21" x14ac:dyDescent="0.3">
      <c r="A73">
        <v>28</v>
      </c>
      <c r="C73" s="30">
        <f t="shared" si="5"/>
        <v>31</v>
      </c>
      <c r="D73" s="2">
        <f t="shared" si="0"/>
        <v>29576.26</v>
      </c>
      <c r="E73" s="2">
        <f t="shared" si="6"/>
        <v>933333.24000000127</v>
      </c>
      <c r="F73" s="1">
        <f t="shared" si="4"/>
        <v>47150</v>
      </c>
      <c r="G73" s="2">
        <f>IF(A73&lt;$J$30, ROUND($J$29/$J$30, 2), $J$29-SUM($G$45:G72))</f>
        <v>16666.669999999998</v>
      </c>
      <c r="H73" s="2">
        <f t="shared" si="1"/>
        <v>12909.59</v>
      </c>
      <c r="I73" s="2" t="s">
        <v>25</v>
      </c>
      <c r="J73" s="2" t="s">
        <v>25</v>
      </c>
      <c r="K73" s="2" t="s">
        <v>25</v>
      </c>
      <c r="L73" s="2" t="s">
        <v>25</v>
      </c>
      <c r="M73" s="2" t="s">
        <v>25</v>
      </c>
      <c r="N73" s="2" t="s">
        <v>25</v>
      </c>
      <c r="O73" s="2" t="s">
        <v>25</v>
      </c>
      <c r="P73" s="2" t="s">
        <v>25</v>
      </c>
      <c r="Q73" s="20">
        <f t="shared" si="2"/>
        <v>0</v>
      </c>
      <c r="R73" s="2">
        <f t="shared" si="3"/>
        <v>0</v>
      </c>
      <c r="S73" s="2" t="s">
        <v>25</v>
      </c>
      <c r="U73" s="2" t="s">
        <v>25</v>
      </c>
    </row>
    <row r="74" spans="1:21" x14ac:dyDescent="0.3">
      <c r="A74">
        <v>29</v>
      </c>
      <c r="C74" s="30">
        <f t="shared" si="5"/>
        <v>28</v>
      </c>
      <c r="D74" s="2">
        <f t="shared" si="0"/>
        <v>28122.379999999997</v>
      </c>
      <c r="E74" s="2">
        <f t="shared" si="6"/>
        <v>916666.57000000123</v>
      </c>
      <c r="F74" s="1">
        <f t="shared" si="4"/>
        <v>47178</v>
      </c>
      <c r="G74" s="2">
        <f>IF(A74&lt;$J$30, ROUND($J$29/$J$30, 2), $J$29-SUM($G$45:G73))</f>
        <v>16666.669999999998</v>
      </c>
      <c r="H74" s="2">
        <f t="shared" si="1"/>
        <v>11455.71</v>
      </c>
      <c r="I74" s="2" t="s">
        <v>25</v>
      </c>
      <c r="J74" s="2" t="s">
        <v>25</v>
      </c>
      <c r="K74" s="2" t="s">
        <v>25</v>
      </c>
      <c r="L74" s="2" t="s">
        <v>25</v>
      </c>
      <c r="M74" s="2" t="s">
        <v>25</v>
      </c>
      <c r="N74" s="2" t="s">
        <v>25</v>
      </c>
      <c r="O74" s="2" t="s">
        <v>25</v>
      </c>
      <c r="P74" s="2" t="s">
        <v>25</v>
      </c>
      <c r="Q74" s="20">
        <f t="shared" si="2"/>
        <v>0</v>
      </c>
      <c r="R74" s="2">
        <f t="shared" si="3"/>
        <v>0</v>
      </c>
      <c r="S74" s="2" t="s">
        <v>25</v>
      </c>
      <c r="U74" s="2" t="s">
        <v>25</v>
      </c>
    </row>
    <row r="75" spans="1:21" x14ac:dyDescent="0.3">
      <c r="A75">
        <v>30</v>
      </c>
      <c r="C75" s="30">
        <f t="shared" si="5"/>
        <v>31</v>
      </c>
      <c r="D75" s="2">
        <f t="shared" si="0"/>
        <v>29123.29</v>
      </c>
      <c r="E75" s="2">
        <f t="shared" si="6"/>
        <v>899999.90000000119</v>
      </c>
      <c r="F75" s="1">
        <f t="shared" si="4"/>
        <v>47209</v>
      </c>
      <c r="G75" s="2">
        <f>IF(A75&lt;$J$30, ROUND($J$29/$J$30, 2), $J$29-SUM($G$45:G74))</f>
        <v>16666.669999999998</v>
      </c>
      <c r="H75" s="2">
        <f t="shared" si="1"/>
        <v>12456.62</v>
      </c>
      <c r="I75" s="2" t="s">
        <v>25</v>
      </c>
      <c r="J75" s="2" t="s">
        <v>25</v>
      </c>
      <c r="K75" s="2" t="s">
        <v>25</v>
      </c>
      <c r="L75" s="2" t="s">
        <v>25</v>
      </c>
      <c r="M75" s="2" t="s">
        <v>25</v>
      </c>
      <c r="N75" s="2" t="s">
        <v>25</v>
      </c>
      <c r="O75" s="2" t="s">
        <v>25</v>
      </c>
      <c r="P75" s="2" t="s">
        <v>25</v>
      </c>
      <c r="Q75" s="20">
        <f t="shared" si="2"/>
        <v>0</v>
      </c>
      <c r="R75" s="2">
        <f t="shared" si="3"/>
        <v>0</v>
      </c>
      <c r="S75" s="2" t="s">
        <v>25</v>
      </c>
      <c r="U75" s="2" t="s">
        <v>25</v>
      </c>
    </row>
    <row r="76" spans="1:21" x14ac:dyDescent="0.3">
      <c r="A76">
        <v>31</v>
      </c>
      <c r="C76" s="30">
        <f t="shared" si="5"/>
        <v>30</v>
      </c>
      <c r="D76" s="2">
        <f t="shared" si="0"/>
        <v>28502.29</v>
      </c>
      <c r="E76" s="2">
        <f t="shared" si="6"/>
        <v>883333.23000000115</v>
      </c>
      <c r="F76" s="1">
        <f t="shared" si="4"/>
        <v>47239</v>
      </c>
      <c r="G76" s="2">
        <f>IF(A76&lt;$J$30, ROUND($J$29/$J$30, 2), $J$29-SUM($G$45:G75))</f>
        <v>16666.669999999998</v>
      </c>
      <c r="H76" s="2">
        <f t="shared" si="1"/>
        <v>11835.62</v>
      </c>
      <c r="I76" s="2" t="s">
        <v>25</v>
      </c>
      <c r="J76" s="2" t="s">
        <v>25</v>
      </c>
      <c r="K76" s="2" t="s">
        <v>25</v>
      </c>
      <c r="L76" s="2" t="s">
        <v>25</v>
      </c>
      <c r="M76" s="2" t="s">
        <v>25</v>
      </c>
      <c r="N76" s="2" t="s">
        <v>25</v>
      </c>
      <c r="O76" s="2" t="s">
        <v>25</v>
      </c>
      <c r="P76" s="2" t="s">
        <v>25</v>
      </c>
      <c r="Q76" s="20">
        <f t="shared" si="2"/>
        <v>0</v>
      </c>
      <c r="R76" s="2">
        <f t="shared" si="3"/>
        <v>0</v>
      </c>
      <c r="S76" s="2" t="s">
        <v>25</v>
      </c>
      <c r="U76" s="2" t="s">
        <v>25</v>
      </c>
    </row>
    <row r="77" spans="1:21" x14ac:dyDescent="0.3">
      <c r="A77">
        <v>32</v>
      </c>
      <c r="C77" s="30">
        <f t="shared" si="5"/>
        <v>31</v>
      </c>
      <c r="D77" s="2">
        <f t="shared" si="0"/>
        <v>28670.32</v>
      </c>
      <c r="E77" s="2">
        <f t="shared" si="6"/>
        <v>866666.5600000011</v>
      </c>
      <c r="F77" s="1">
        <f t="shared" si="4"/>
        <v>47270</v>
      </c>
      <c r="G77" s="2">
        <f>IF(A77&lt;$J$30, ROUND($J$29/$J$30, 2), $J$29-SUM($G$45:G76))</f>
        <v>16666.669999999998</v>
      </c>
      <c r="H77" s="2">
        <f t="shared" si="1"/>
        <v>12003.65</v>
      </c>
      <c r="I77" s="2" t="s">
        <v>25</v>
      </c>
      <c r="J77" s="2" t="s">
        <v>25</v>
      </c>
      <c r="K77" s="2" t="s">
        <v>25</v>
      </c>
      <c r="L77" s="2" t="s">
        <v>25</v>
      </c>
      <c r="M77" s="2" t="s">
        <v>25</v>
      </c>
      <c r="N77" s="2" t="s">
        <v>25</v>
      </c>
      <c r="O77" s="2" t="s">
        <v>25</v>
      </c>
      <c r="P77" s="2" t="s">
        <v>25</v>
      </c>
      <c r="Q77" s="20">
        <f t="shared" si="2"/>
        <v>0</v>
      </c>
      <c r="R77" s="2">
        <f t="shared" si="3"/>
        <v>0</v>
      </c>
      <c r="S77" s="2" t="s">
        <v>25</v>
      </c>
      <c r="U77" s="2" t="s">
        <v>25</v>
      </c>
    </row>
    <row r="78" spans="1:21" x14ac:dyDescent="0.3">
      <c r="A78">
        <v>33</v>
      </c>
      <c r="C78" s="30">
        <f t="shared" si="5"/>
        <v>30</v>
      </c>
      <c r="D78" s="2">
        <f t="shared" ref="D78:D109" si="7">SUM(G78,H78, I78:S78)</f>
        <v>28063.93</v>
      </c>
      <c r="E78" s="2">
        <f t="shared" si="6"/>
        <v>849999.89000000106</v>
      </c>
      <c r="F78" s="1">
        <f t="shared" si="4"/>
        <v>47300</v>
      </c>
      <c r="G78" s="2">
        <f>IF(A78&lt;$J$30, ROUND($J$29/$J$30, 2), $J$29-SUM($G$45:G77))</f>
        <v>16666.669999999998</v>
      </c>
      <c r="H78" s="2">
        <f t="shared" si="1"/>
        <v>11397.26</v>
      </c>
      <c r="I78" s="2" t="s">
        <v>25</v>
      </c>
      <c r="J78" s="2" t="s">
        <v>25</v>
      </c>
      <c r="K78" s="2" t="s">
        <v>25</v>
      </c>
      <c r="L78" s="2" t="s">
        <v>25</v>
      </c>
      <c r="M78" s="2" t="s">
        <v>25</v>
      </c>
      <c r="N78" s="2" t="s">
        <v>25</v>
      </c>
      <c r="O78" s="2" t="s">
        <v>25</v>
      </c>
      <c r="P78" s="2" t="s">
        <v>25</v>
      </c>
      <c r="Q78" s="20">
        <f t="shared" ref="Q78:Q109" si="8">IF(MONTH(F78)=MONTH($R$27),IF(ROUND(E78,2)&lt;&gt;0,$J$25*$H$11+$J$26*$H$12,0),0)</f>
        <v>0</v>
      </c>
      <c r="R78" s="2">
        <f t="shared" ref="R78:R109" si="9">IF(MONTH(F78)=MONTH($R$29),(E78)*$H$13,0)</f>
        <v>0</v>
      </c>
      <c r="S78" s="2" t="s">
        <v>25</v>
      </c>
      <c r="U78" s="2" t="s">
        <v>25</v>
      </c>
    </row>
    <row r="79" spans="1:21" x14ac:dyDescent="0.3">
      <c r="A79">
        <v>34</v>
      </c>
      <c r="C79" s="30">
        <f t="shared" si="5"/>
        <v>31</v>
      </c>
      <c r="D79" s="2">
        <f t="shared" si="7"/>
        <v>28217.35</v>
      </c>
      <c r="E79" s="2">
        <f t="shared" si="6"/>
        <v>833333.22000000102</v>
      </c>
      <c r="F79" s="1">
        <f t="shared" si="4"/>
        <v>47331</v>
      </c>
      <c r="G79" s="2">
        <f>IF(A79&lt;$J$30, ROUND($J$29/$J$30, 2), $J$29-SUM($G$45:G78))</f>
        <v>16666.669999999998</v>
      </c>
      <c r="H79" s="2">
        <f t="shared" ref="H79:H111" si="10">ROUND(E78*$J$31*C79/IF(INT(YEAR(F78)/4)=YEAR(F78)/4,366,365),2)</f>
        <v>11550.68</v>
      </c>
      <c r="I79" s="2" t="s">
        <v>25</v>
      </c>
      <c r="J79" s="2" t="s">
        <v>25</v>
      </c>
      <c r="K79" s="2" t="s">
        <v>25</v>
      </c>
      <c r="L79" s="2" t="s">
        <v>25</v>
      </c>
      <c r="M79" s="2" t="s">
        <v>25</v>
      </c>
      <c r="N79" s="2" t="s">
        <v>25</v>
      </c>
      <c r="O79" s="2" t="s">
        <v>25</v>
      </c>
      <c r="P79" s="2" t="s">
        <v>25</v>
      </c>
      <c r="Q79" s="20">
        <f t="shared" si="8"/>
        <v>0</v>
      </c>
      <c r="R79" s="2">
        <f t="shared" si="9"/>
        <v>0</v>
      </c>
      <c r="S79" s="2" t="s">
        <v>25</v>
      </c>
      <c r="U79" s="2" t="s">
        <v>25</v>
      </c>
    </row>
    <row r="80" spans="1:21" x14ac:dyDescent="0.3">
      <c r="A80">
        <v>35</v>
      </c>
      <c r="C80" s="30">
        <f t="shared" si="5"/>
        <v>31</v>
      </c>
      <c r="D80" s="2">
        <f t="shared" si="7"/>
        <v>27990.87</v>
      </c>
      <c r="E80" s="2">
        <f t="shared" si="6"/>
        <v>816666.55000000098</v>
      </c>
      <c r="F80" s="1">
        <f t="shared" si="4"/>
        <v>47362</v>
      </c>
      <c r="G80" s="2">
        <f>IF(A80&lt;$J$30, ROUND($J$29/$J$30, 2), $J$29-SUM($G$45:G79))</f>
        <v>16666.669999999998</v>
      </c>
      <c r="H80" s="2">
        <f t="shared" si="10"/>
        <v>11324.2</v>
      </c>
      <c r="I80" s="2" t="s">
        <v>25</v>
      </c>
      <c r="J80" s="2" t="s">
        <v>25</v>
      </c>
      <c r="K80" s="2" t="s">
        <v>25</v>
      </c>
      <c r="L80" s="2" t="s">
        <v>25</v>
      </c>
      <c r="M80" s="2" t="s">
        <v>25</v>
      </c>
      <c r="N80" s="2" t="s">
        <v>25</v>
      </c>
      <c r="O80" s="2" t="s">
        <v>25</v>
      </c>
      <c r="P80" s="2" t="s">
        <v>25</v>
      </c>
      <c r="Q80" s="20">
        <f t="shared" si="8"/>
        <v>0</v>
      </c>
      <c r="R80" s="2">
        <f t="shared" si="9"/>
        <v>0</v>
      </c>
      <c r="S80" s="2" t="s">
        <v>25</v>
      </c>
      <c r="U80" s="2" t="s">
        <v>25</v>
      </c>
    </row>
    <row r="81" spans="1:21" x14ac:dyDescent="0.3">
      <c r="A81">
        <v>36</v>
      </c>
      <c r="C81" s="30">
        <f t="shared" si="5"/>
        <v>30</v>
      </c>
      <c r="D81" s="2">
        <f t="shared" si="7"/>
        <v>34206.389580000003</v>
      </c>
      <c r="E81" s="2">
        <f t="shared" si="6"/>
        <v>799999.88000000094</v>
      </c>
      <c r="F81" s="1">
        <f t="shared" si="4"/>
        <v>47392</v>
      </c>
      <c r="G81" s="2">
        <f>IF(A81&lt;$J$30, ROUND($J$29/$J$30, 2), $J$29-SUM($G$45:G80))</f>
        <v>16666.669999999998</v>
      </c>
      <c r="H81" s="2">
        <f t="shared" si="10"/>
        <v>10739.72</v>
      </c>
      <c r="I81" s="2" t="s">
        <v>25</v>
      </c>
      <c r="J81" s="2" t="s">
        <v>25</v>
      </c>
      <c r="K81" s="2" t="s">
        <v>25</v>
      </c>
      <c r="L81" s="2" t="s">
        <v>25</v>
      </c>
      <c r="M81" s="2" t="s">
        <v>25</v>
      </c>
      <c r="N81" s="2" t="s">
        <v>25</v>
      </c>
      <c r="O81" s="2" t="s">
        <v>25</v>
      </c>
      <c r="P81" s="2" t="s">
        <v>25</v>
      </c>
      <c r="Q81" s="20">
        <f t="shared" si="8"/>
        <v>4000</v>
      </c>
      <c r="R81" s="2">
        <f t="shared" si="9"/>
        <v>2799.9995800000033</v>
      </c>
      <c r="S81" s="2" t="s">
        <v>25</v>
      </c>
      <c r="U81" s="2" t="s">
        <v>25</v>
      </c>
    </row>
    <row r="82" spans="1:21" x14ac:dyDescent="0.3">
      <c r="A82">
        <v>37</v>
      </c>
      <c r="C82" s="30">
        <f t="shared" si="5"/>
        <v>31</v>
      </c>
      <c r="D82" s="2">
        <f t="shared" si="7"/>
        <v>27537.899999999998</v>
      </c>
      <c r="E82" s="2">
        <f t="shared" si="6"/>
        <v>783333.21000000089</v>
      </c>
      <c r="F82" s="1">
        <f t="shared" si="4"/>
        <v>47423</v>
      </c>
      <c r="G82" s="2">
        <f>IF(A82&lt;$J$30, ROUND($J$29/$J$30, 2), $J$29-SUM($G$45:G81))</f>
        <v>16666.669999999998</v>
      </c>
      <c r="H82" s="2">
        <f t="shared" si="10"/>
        <v>10871.23</v>
      </c>
      <c r="I82" s="2" t="s">
        <v>25</v>
      </c>
      <c r="J82" s="2" t="s">
        <v>25</v>
      </c>
      <c r="K82" s="2" t="s">
        <v>25</v>
      </c>
      <c r="L82" s="2" t="s">
        <v>25</v>
      </c>
      <c r="M82" s="2" t="s">
        <v>25</v>
      </c>
      <c r="N82" s="2" t="s">
        <v>25</v>
      </c>
      <c r="O82" s="2" t="s">
        <v>25</v>
      </c>
      <c r="P82" s="2" t="s">
        <v>25</v>
      </c>
      <c r="Q82" s="20">
        <f t="shared" si="8"/>
        <v>0</v>
      </c>
      <c r="R82" s="2">
        <f t="shared" si="9"/>
        <v>0</v>
      </c>
      <c r="S82" s="2" t="s">
        <v>25</v>
      </c>
      <c r="U82" s="2" t="s">
        <v>25</v>
      </c>
    </row>
    <row r="83" spans="1:21" x14ac:dyDescent="0.3">
      <c r="A83">
        <v>38</v>
      </c>
      <c r="C83" s="30">
        <f t="shared" si="5"/>
        <v>30</v>
      </c>
      <c r="D83" s="2">
        <f t="shared" si="7"/>
        <v>26968.04</v>
      </c>
      <c r="E83" s="2">
        <f t="shared" si="6"/>
        <v>766666.54000000085</v>
      </c>
      <c r="F83" s="1">
        <f t="shared" si="4"/>
        <v>47453</v>
      </c>
      <c r="G83" s="2">
        <f>IF(A83&lt;$J$30, ROUND($J$29/$J$30, 2), $J$29-SUM($G$45:G82))</f>
        <v>16666.669999999998</v>
      </c>
      <c r="H83" s="2">
        <f t="shared" si="10"/>
        <v>10301.370000000001</v>
      </c>
      <c r="I83" s="2" t="s">
        <v>25</v>
      </c>
      <c r="J83" s="2" t="s">
        <v>25</v>
      </c>
      <c r="K83" s="2" t="s">
        <v>25</v>
      </c>
      <c r="L83" s="2" t="s">
        <v>25</v>
      </c>
      <c r="M83" s="2" t="s">
        <v>25</v>
      </c>
      <c r="N83" s="2" t="s">
        <v>25</v>
      </c>
      <c r="O83" s="2" t="s">
        <v>25</v>
      </c>
      <c r="P83" s="2" t="s">
        <v>25</v>
      </c>
      <c r="Q83" s="20">
        <f t="shared" si="8"/>
        <v>0</v>
      </c>
      <c r="R83" s="2">
        <f t="shared" si="9"/>
        <v>0</v>
      </c>
      <c r="S83" s="2" t="s">
        <v>25</v>
      </c>
      <c r="U83" s="2" t="s">
        <v>25</v>
      </c>
    </row>
    <row r="84" spans="1:21" x14ac:dyDescent="0.3">
      <c r="A84">
        <v>39</v>
      </c>
      <c r="C84" s="30">
        <f t="shared" si="5"/>
        <v>31</v>
      </c>
      <c r="D84" s="2">
        <f t="shared" si="7"/>
        <v>27084.93</v>
      </c>
      <c r="E84" s="2">
        <f t="shared" si="6"/>
        <v>749999.87000000081</v>
      </c>
      <c r="F84" s="1">
        <f t="shared" si="4"/>
        <v>47484</v>
      </c>
      <c r="G84" s="2">
        <f>IF(A84&lt;$J$30, ROUND($J$29/$J$30, 2), $J$29-SUM($G$45:G83))</f>
        <v>16666.669999999998</v>
      </c>
      <c r="H84" s="2">
        <f t="shared" si="10"/>
        <v>10418.26</v>
      </c>
      <c r="I84" s="2" t="s">
        <v>25</v>
      </c>
      <c r="J84" s="2" t="s">
        <v>25</v>
      </c>
      <c r="K84" s="2" t="s">
        <v>25</v>
      </c>
      <c r="L84" s="2" t="s">
        <v>25</v>
      </c>
      <c r="M84" s="2" t="s">
        <v>25</v>
      </c>
      <c r="N84" s="2" t="s">
        <v>25</v>
      </c>
      <c r="O84" s="2" t="s">
        <v>25</v>
      </c>
      <c r="P84" s="2" t="s">
        <v>25</v>
      </c>
      <c r="Q84" s="20">
        <f t="shared" si="8"/>
        <v>0</v>
      </c>
      <c r="R84" s="2">
        <f t="shared" si="9"/>
        <v>0</v>
      </c>
      <c r="S84" s="2" t="s">
        <v>25</v>
      </c>
      <c r="U84" s="2" t="s">
        <v>25</v>
      </c>
    </row>
    <row r="85" spans="1:21" x14ac:dyDescent="0.3">
      <c r="A85">
        <v>40</v>
      </c>
      <c r="C85" s="30">
        <f t="shared" si="5"/>
        <v>31</v>
      </c>
      <c r="D85" s="2">
        <f t="shared" si="7"/>
        <v>26858.449999999997</v>
      </c>
      <c r="E85" s="2">
        <f t="shared" si="6"/>
        <v>733333.20000000077</v>
      </c>
      <c r="F85" s="1">
        <f t="shared" si="4"/>
        <v>47515</v>
      </c>
      <c r="G85" s="2">
        <f>IF(A85&lt;$J$30, ROUND($J$29/$J$30, 2), $J$29-SUM($G$45:G84))</f>
        <v>16666.669999999998</v>
      </c>
      <c r="H85" s="2">
        <f t="shared" si="10"/>
        <v>10191.780000000001</v>
      </c>
      <c r="I85" s="2" t="s">
        <v>25</v>
      </c>
      <c r="J85" s="2" t="s">
        <v>25</v>
      </c>
      <c r="K85" s="2" t="s">
        <v>25</v>
      </c>
      <c r="L85" s="2" t="s">
        <v>25</v>
      </c>
      <c r="M85" s="2" t="s">
        <v>25</v>
      </c>
      <c r="N85" s="2" t="s">
        <v>25</v>
      </c>
      <c r="O85" s="2" t="s">
        <v>25</v>
      </c>
      <c r="P85" s="2" t="s">
        <v>25</v>
      </c>
      <c r="Q85" s="20">
        <f t="shared" si="8"/>
        <v>0</v>
      </c>
      <c r="R85" s="2">
        <f t="shared" si="9"/>
        <v>0</v>
      </c>
      <c r="S85" s="2" t="s">
        <v>25</v>
      </c>
      <c r="U85" s="2" t="s">
        <v>25</v>
      </c>
    </row>
    <row r="86" spans="1:21" x14ac:dyDescent="0.3">
      <c r="A86">
        <v>41</v>
      </c>
      <c r="C86" s="30">
        <f t="shared" si="5"/>
        <v>28</v>
      </c>
      <c r="D86" s="2">
        <f t="shared" si="7"/>
        <v>25667.579999999998</v>
      </c>
      <c r="E86" s="2">
        <f t="shared" si="6"/>
        <v>716666.53000000073</v>
      </c>
      <c r="F86" s="1">
        <f t="shared" si="4"/>
        <v>47543</v>
      </c>
      <c r="G86" s="2">
        <f>IF(A86&lt;$J$30, ROUND($J$29/$J$30, 2), $J$29-SUM($G$45:G85))</f>
        <v>16666.669999999998</v>
      </c>
      <c r="H86" s="2">
        <f t="shared" si="10"/>
        <v>9000.91</v>
      </c>
      <c r="I86" s="2" t="s">
        <v>25</v>
      </c>
      <c r="J86" s="2" t="s">
        <v>25</v>
      </c>
      <c r="K86" s="2" t="s">
        <v>25</v>
      </c>
      <c r="L86" s="2" t="s">
        <v>25</v>
      </c>
      <c r="M86" s="2" t="s">
        <v>25</v>
      </c>
      <c r="N86" s="2" t="s">
        <v>25</v>
      </c>
      <c r="O86" s="2" t="s">
        <v>25</v>
      </c>
      <c r="P86" s="2" t="s">
        <v>25</v>
      </c>
      <c r="Q86" s="20">
        <f t="shared" si="8"/>
        <v>0</v>
      </c>
      <c r="R86" s="2">
        <f t="shared" si="9"/>
        <v>0</v>
      </c>
      <c r="S86" s="2" t="s">
        <v>25</v>
      </c>
      <c r="U86" s="2" t="s">
        <v>25</v>
      </c>
    </row>
    <row r="87" spans="1:21" x14ac:dyDescent="0.3">
      <c r="A87">
        <v>42</v>
      </c>
      <c r="C87" s="30">
        <f t="shared" si="5"/>
        <v>31</v>
      </c>
      <c r="D87" s="2">
        <f t="shared" si="7"/>
        <v>26405.479999999996</v>
      </c>
      <c r="E87" s="2">
        <f t="shared" si="6"/>
        <v>699999.86000000068</v>
      </c>
      <c r="F87" s="1">
        <f t="shared" si="4"/>
        <v>47574</v>
      </c>
      <c r="G87" s="2">
        <f>IF(A87&lt;$J$30, ROUND($J$29/$J$30, 2), $J$29-SUM($G$45:G86))</f>
        <v>16666.669999999998</v>
      </c>
      <c r="H87" s="2">
        <f t="shared" si="10"/>
        <v>9738.81</v>
      </c>
      <c r="I87" s="2" t="s">
        <v>25</v>
      </c>
      <c r="J87" s="2" t="s">
        <v>25</v>
      </c>
      <c r="K87" s="2" t="s">
        <v>25</v>
      </c>
      <c r="L87" s="2" t="s">
        <v>25</v>
      </c>
      <c r="M87" s="2" t="s">
        <v>25</v>
      </c>
      <c r="N87" s="2" t="s">
        <v>25</v>
      </c>
      <c r="O87" s="2" t="s">
        <v>25</v>
      </c>
      <c r="P87" s="2" t="s">
        <v>25</v>
      </c>
      <c r="Q87" s="20">
        <f t="shared" si="8"/>
        <v>0</v>
      </c>
      <c r="R87" s="2">
        <f t="shared" si="9"/>
        <v>0</v>
      </c>
      <c r="S87" s="2" t="s">
        <v>25</v>
      </c>
      <c r="U87" s="2" t="s">
        <v>25</v>
      </c>
    </row>
    <row r="88" spans="1:21" x14ac:dyDescent="0.3">
      <c r="A88">
        <v>43</v>
      </c>
      <c r="C88" s="30">
        <f t="shared" si="5"/>
        <v>30</v>
      </c>
      <c r="D88" s="2">
        <f t="shared" si="7"/>
        <v>25872.149999999998</v>
      </c>
      <c r="E88" s="2">
        <f t="shared" si="6"/>
        <v>683333.19000000064</v>
      </c>
      <c r="F88" s="1">
        <f t="shared" si="4"/>
        <v>47604</v>
      </c>
      <c r="G88" s="2">
        <f>IF(A88&lt;$J$30, ROUND($J$29/$J$30, 2), $J$29-SUM($G$45:G87))</f>
        <v>16666.669999999998</v>
      </c>
      <c r="H88" s="2">
        <f t="shared" si="10"/>
        <v>9205.48</v>
      </c>
      <c r="I88" s="2" t="s">
        <v>25</v>
      </c>
      <c r="J88" s="2" t="s">
        <v>25</v>
      </c>
      <c r="K88" s="2" t="s">
        <v>25</v>
      </c>
      <c r="L88" s="2" t="s">
        <v>25</v>
      </c>
      <c r="M88" s="2" t="s">
        <v>25</v>
      </c>
      <c r="N88" s="2" t="s">
        <v>25</v>
      </c>
      <c r="O88" s="2" t="s">
        <v>25</v>
      </c>
      <c r="P88" s="2" t="s">
        <v>25</v>
      </c>
      <c r="Q88" s="20">
        <f t="shared" si="8"/>
        <v>0</v>
      </c>
      <c r="R88" s="2">
        <f t="shared" si="9"/>
        <v>0</v>
      </c>
      <c r="S88" s="2" t="s">
        <v>25</v>
      </c>
      <c r="U88" s="2" t="s">
        <v>25</v>
      </c>
    </row>
    <row r="89" spans="1:21" x14ac:dyDescent="0.3">
      <c r="A89">
        <v>44</v>
      </c>
      <c r="C89" s="30">
        <f t="shared" si="5"/>
        <v>31</v>
      </c>
      <c r="D89" s="2">
        <f t="shared" si="7"/>
        <v>25952.51</v>
      </c>
      <c r="E89" s="2">
        <f t="shared" si="6"/>
        <v>666666.5200000006</v>
      </c>
      <c r="F89" s="1">
        <f t="shared" si="4"/>
        <v>47635</v>
      </c>
      <c r="G89" s="2">
        <f>IF(A89&lt;$J$30, ROUND($J$29/$J$30, 2), $J$29-SUM($G$45:G88))</f>
        <v>16666.669999999998</v>
      </c>
      <c r="H89" s="2">
        <f t="shared" si="10"/>
        <v>9285.84</v>
      </c>
      <c r="I89" s="2" t="s">
        <v>25</v>
      </c>
      <c r="J89" s="2" t="s">
        <v>25</v>
      </c>
      <c r="K89" s="2" t="s">
        <v>25</v>
      </c>
      <c r="L89" s="2" t="s">
        <v>25</v>
      </c>
      <c r="M89" s="2" t="s">
        <v>25</v>
      </c>
      <c r="N89" s="2" t="s">
        <v>25</v>
      </c>
      <c r="O89" s="2" t="s">
        <v>25</v>
      </c>
      <c r="P89" s="2" t="s">
        <v>25</v>
      </c>
      <c r="Q89" s="20">
        <f t="shared" si="8"/>
        <v>0</v>
      </c>
      <c r="R89" s="2">
        <f t="shared" si="9"/>
        <v>0</v>
      </c>
      <c r="S89" s="2" t="s">
        <v>25</v>
      </c>
      <c r="U89" s="2" t="s">
        <v>25</v>
      </c>
    </row>
    <row r="90" spans="1:21" x14ac:dyDescent="0.3">
      <c r="A90">
        <v>45</v>
      </c>
      <c r="C90" s="30">
        <f t="shared" si="5"/>
        <v>30</v>
      </c>
      <c r="D90" s="2">
        <f t="shared" si="7"/>
        <v>25433.79</v>
      </c>
      <c r="E90" s="2">
        <f t="shared" si="6"/>
        <v>649999.85000000056</v>
      </c>
      <c r="F90" s="1">
        <f t="shared" si="4"/>
        <v>47665</v>
      </c>
      <c r="G90" s="2">
        <f>IF(A90&lt;$J$30, ROUND($J$29/$J$30, 2), $J$29-SUM($G$45:G89))</f>
        <v>16666.669999999998</v>
      </c>
      <c r="H90" s="2">
        <f t="shared" si="10"/>
        <v>8767.1200000000008</v>
      </c>
      <c r="I90" s="2" t="s">
        <v>25</v>
      </c>
      <c r="J90" s="2" t="s">
        <v>25</v>
      </c>
      <c r="K90" s="2" t="s">
        <v>25</v>
      </c>
      <c r="L90" s="2" t="s">
        <v>25</v>
      </c>
      <c r="M90" s="2" t="s">
        <v>25</v>
      </c>
      <c r="N90" s="2" t="s">
        <v>25</v>
      </c>
      <c r="O90" s="2" t="s">
        <v>25</v>
      </c>
      <c r="P90" s="2" t="s">
        <v>25</v>
      </c>
      <c r="Q90" s="20">
        <f t="shared" si="8"/>
        <v>0</v>
      </c>
      <c r="R90" s="2">
        <f t="shared" si="9"/>
        <v>0</v>
      </c>
      <c r="S90" s="2" t="s">
        <v>25</v>
      </c>
      <c r="U90" s="2" t="s">
        <v>25</v>
      </c>
    </row>
    <row r="91" spans="1:21" x14ac:dyDescent="0.3">
      <c r="A91">
        <v>46</v>
      </c>
      <c r="C91" s="30">
        <f t="shared" si="5"/>
        <v>31</v>
      </c>
      <c r="D91" s="2">
        <f t="shared" si="7"/>
        <v>25499.54</v>
      </c>
      <c r="E91" s="2">
        <f t="shared" si="6"/>
        <v>633333.18000000052</v>
      </c>
      <c r="F91" s="1">
        <f t="shared" si="4"/>
        <v>47696</v>
      </c>
      <c r="G91" s="2">
        <f>IF(A91&lt;$J$30, ROUND($J$29/$J$30, 2), $J$29-SUM($G$45:G90))</f>
        <v>16666.669999999998</v>
      </c>
      <c r="H91" s="2">
        <f t="shared" si="10"/>
        <v>8832.8700000000008</v>
      </c>
      <c r="I91" s="2" t="s">
        <v>25</v>
      </c>
      <c r="J91" s="2" t="s">
        <v>25</v>
      </c>
      <c r="K91" s="2" t="s">
        <v>25</v>
      </c>
      <c r="L91" s="2" t="s">
        <v>25</v>
      </c>
      <c r="M91" s="2" t="s">
        <v>25</v>
      </c>
      <c r="N91" s="2" t="s">
        <v>25</v>
      </c>
      <c r="O91" s="2" t="s">
        <v>25</v>
      </c>
      <c r="P91" s="2" t="s">
        <v>25</v>
      </c>
      <c r="Q91" s="20">
        <f t="shared" si="8"/>
        <v>0</v>
      </c>
      <c r="R91" s="2">
        <f t="shared" si="9"/>
        <v>0</v>
      </c>
      <c r="S91" s="2" t="s">
        <v>25</v>
      </c>
      <c r="U91" s="2" t="s">
        <v>25</v>
      </c>
    </row>
    <row r="92" spans="1:21" x14ac:dyDescent="0.3">
      <c r="A92">
        <v>47</v>
      </c>
      <c r="C92" s="30">
        <f t="shared" si="5"/>
        <v>31</v>
      </c>
      <c r="D92" s="2">
        <f t="shared" si="7"/>
        <v>25273.059999999998</v>
      </c>
      <c r="E92" s="2">
        <f t="shared" si="6"/>
        <v>616666.51000000047</v>
      </c>
      <c r="F92" s="1">
        <f t="shared" si="4"/>
        <v>47727</v>
      </c>
      <c r="G92" s="2">
        <f>IF(A92&lt;$J$30, ROUND($J$29/$J$30, 2), $J$29-SUM($G$45:G91))</f>
        <v>16666.669999999998</v>
      </c>
      <c r="H92" s="2">
        <f t="shared" si="10"/>
        <v>8606.39</v>
      </c>
      <c r="I92" s="2" t="s">
        <v>25</v>
      </c>
      <c r="J92" s="2" t="s">
        <v>25</v>
      </c>
      <c r="K92" s="2" t="s">
        <v>25</v>
      </c>
      <c r="L92" s="2" t="s">
        <v>25</v>
      </c>
      <c r="M92" s="2" t="s">
        <v>25</v>
      </c>
      <c r="N92" s="2" t="s">
        <v>25</v>
      </c>
      <c r="O92" s="2" t="s">
        <v>25</v>
      </c>
      <c r="P92" s="2" t="s">
        <v>25</v>
      </c>
      <c r="Q92" s="20">
        <f t="shared" si="8"/>
        <v>0</v>
      </c>
      <c r="R92" s="2">
        <f t="shared" si="9"/>
        <v>0</v>
      </c>
      <c r="S92" s="2" t="s">
        <v>25</v>
      </c>
      <c r="U92" s="2" t="s">
        <v>25</v>
      </c>
    </row>
    <row r="93" spans="1:21" x14ac:dyDescent="0.3">
      <c r="A93">
        <v>48</v>
      </c>
      <c r="C93" s="30">
        <f t="shared" si="5"/>
        <v>30</v>
      </c>
      <c r="D93" s="2">
        <f t="shared" si="7"/>
        <v>30876.259440000002</v>
      </c>
      <c r="E93" s="2">
        <f t="shared" si="6"/>
        <v>599999.84000000043</v>
      </c>
      <c r="F93" s="1">
        <f t="shared" si="4"/>
        <v>47757</v>
      </c>
      <c r="G93" s="2">
        <f>IF(A93&lt;$J$30, ROUND($J$29/$J$30, 2), $J$29-SUM($G$45:G92))</f>
        <v>16666.669999999998</v>
      </c>
      <c r="H93" s="2">
        <f t="shared" si="10"/>
        <v>8109.59</v>
      </c>
      <c r="I93" s="2" t="s">
        <v>25</v>
      </c>
      <c r="J93" s="2" t="s">
        <v>25</v>
      </c>
      <c r="K93" s="2" t="s">
        <v>25</v>
      </c>
      <c r="L93" s="2" t="s">
        <v>25</v>
      </c>
      <c r="M93" s="2" t="s">
        <v>25</v>
      </c>
      <c r="N93" s="2" t="s">
        <v>25</v>
      </c>
      <c r="O93" s="2" t="s">
        <v>25</v>
      </c>
      <c r="P93" s="2" t="s">
        <v>25</v>
      </c>
      <c r="Q93" s="20">
        <f t="shared" si="8"/>
        <v>4000</v>
      </c>
      <c r="R93" s="2">
        <f t="shared" si="9"/>
        <v>2099.9994400000014</v>
      </c>
      <c r="S93" s="2" t="s">
        <v>25</v>
      </c>
      <c r="U93" s="2" t="s">
        <v>25</v>
      </c>
    </row>
    <row r="94" spans="1:21" x14ac:dyDescent="0.3">
      <c r="A94">
        <v>49</v>
      </c>
      <c r="C94" s="30">
        <f t="shared" si="5"/>
        <v>31</v>
      </c>
      <c r="D94" s="2">
        <f t="shared" si="7"/>
        <v>24820.089999999997</v>
      </c>
      <c r="E94" s="2">
        <f t="shared" si="6"/>
        <v>583333.17000000039</v>
      </c>
      <c r="F94" s="1">
        <f t="shared" si="4"/>
        <v>47788</v>
      </c>
      <c r="G94" s="2">
        <f>IF(A94&lt;$J$30, ROUND($J$29/$J$30, 2), $J$29-SUM($G$45:G93))</f>
        <v>16666.669999999998</v>
      </c>
      <c r="H94" s="2">
        <f t="shared" si="10"/>
        <v>8153.42</v>
      </c>
      <c r="I94" s="2" t="s">
        <v>25</v>
      </c>
      <c r="J94" s="2" t="s">
        <v>25</v>
      </c>
      <c r="K94" s="2" t="s">
        <v>25</v>
      </c>
      <c r="L94" s="2" t="s">
        <v>25</v>
      </c>
      <c r="M94" s="2" t="s">
        <v>25</v>
      </c>
      <c r="N94" s="2" t="s">
        <v>25</v>
      </c>
      <c r="O94" s="2" t="s">
        <v>25</v>
      </c>
      <c r="P94" s="2" t="s">
        <v>25</v>
      </c>
      <c r="Q94" s="20">
        <f t="shared" si="8"/>
        <v>0</v>
      </c>
      <c r="R94" s="2">
        <f t="shared" si="9"/>
        <v>0</v>
      </c>
      <c r="S94" s="2" t="s">
        <v>25</v>
      </c>
      <c r="U94" s="2" t="s">
        <v>25</v>
      </c>
    </row>
    <row r="95" spans="1:21" x14ac:dyDescent="0.3">
      <c r="A95">
        <v>50</v>
      </c>
      <c r="C95" s="30">
        <f t="shared" si="5"/>
        <v>30</v>
      </c>
      <c r="D95" s="2">
        <f t="shared" si="7"/>
        <v>24337.899999999998</v>
      </c>
      <c r="E95" s="2">
        <f t="shared" si="6"/>
        <v>566666.50000000035</v>
      </c>
      <c r="F95" s="1">
        <f t="shared" si="4"/>
        <v>47818</v>
      </c>
      <c r="G95" s="2">
        <f>IF(A95&lt;$J$30, ROUND($J$29/$J$30, 2), $J$29-SUM($G$45:G94))</f>
        <v>16666.669999999998</v>
      </c>
      <c r="H95" s="2">
        <f t="shared" si="10"/>
        <v>7671.23</v>
      </c>
      <c r="I95" s="2" t="s">
        <v>25</v>
      </c>
      <c r="J95" s="2" t="s">
        <v>25</v>
      </c>
      <c r="K95" s="2" t="s">
        <v>25</v>
      </c>
      <c r="L95" s="2" t="s">
        <v>25</v>
      </c>
      <c r="M95" s="2" t="s">
        <v>25</v>
      </c>
      <c r="N95" s="2" t="s">
        <v>25</v>
      </c>
      <c r="O95" s="2" t="s">
        <v>25</v>
      </c>
      <c r="P95" s="2" t="s">
        <v>25</v>
      </c>
      <c r="Q95" s="20">
        <f t="shared" si="8"/>
        <v>0</v>
      </c>
      <c r="R95" s="2">
        <f t="shared" si="9"/>
        <v>0</v>
      </c>
      <c r="S95" s="2" t="s">
        <v>25</v>
      </c>
      <c r="U95" s="2" t="s">
        <v>25</v>
      </c>
    </row>
    <row r="96" spans="1:21" x14ac:dyDescent="0.3">
      <c r="A96">
        <v>51</v>
      </c>
      <c r="C96" s="30">
        <f t="shared" si="5"/>
        <v>31</v>
      </c>
      <c r="D96" s="2">
        <f t="shared" si="7"/>
        <v>24367.119999999999</v>
      </c>
      <c r="E96" s="2">
        <f t="shared" si="6"/>
        <v>549999.83000000031</v>
      </c>
      <c r="F96" s="1">
        <f t="shared" si="4"/>
        <v>47849</v>
      </c>
      <c r="G96" s="2">
        <f>IF(A96&lt;$J$30, ROUND($J$29/$J$30, 2), $J$29-SUM($G$45:G95))</f>
        <v>16666.669999999998</v>
      </c>
      <c r="H96" s="2">
        <f t="shared" si="10"/>
        <v>7700.45</v>
      </c>
      <c r="I96" s="2" t="s">
        <v>25</v>
      </c>
      <c r="J96" s="2" t="s">
        <v>25</v>
      </c>
      <c r="K96" s="2" t="s">
        <v>25</v>
      </c>
      <c r="L96" s="2" t="s">
        <v>25</v>
      </c>
      <c r="M96" s="2" t="s">
        <v>25</v>
      </c>
      <c r="N96" s="2" t="s">
        <v>25</v>
      </c>
      <c r="O96" s="2" t="s">
        <v>25</v>
      </c>
      <c r="P96" s="2" t="s">
        <v>25</v>
      </c>
      <c r="Q96" s="20">
        <f t="shared" si="8"/>
        <v>0</v>
      </c>
      <c r="R96" s="2">
        <f t="shared" si="9"/>
        <v>0</v>
      </c>
      <c r="S96" s="2" t="s">
        <v>25</v>
      </c>
      <c r="U96" s="2" t="s">
        <v>25</v>
      </c>
    </row>
    <row r="97" spans="1:21" x14ac:dyDescent="0.3">
      <c r="A97">
        <v>52</v>
      </c>
      <c r="C97" s="30">
        <f t="shared" si="5"/>
        <v>31</v>
      </c>
      <c r="D97" s="2">
        <f t="shared" si="7"/>
        <v>24140.639999999999</v>
      </c>
      <c r="E97" s="2">
        <f t="shared" si="6"/>
        <v>533333.16000000027</v>
      </c>
      <c r="F97" s="1">
        <f t="shared" si="4"/>
        <v>47880</v>
      </c>
      <c r="G97" s="2">
        <f>IF(A97&lt;$J$30, ROUND($J$29/$J$30, 2), $J$29-SUM($G$45:G96))</f>
        <v>16666.669999999998</v>
      </c>
      <c r="H97" s="2">
        <f t="shared" si="10"/>
        <v>7473.97</v>
      </c>
      <c r="I97" s="2" t="s">
        <v>25</v>
      </c>
      <c r="J97" s="2" t="s">
        <v>25</v>
      </c>
      <c r="K97" s="2" t="s">
        <v>25</v>
      </c>
      <c r="L97" s="2" t="s">
        <v>25</v>
      </c>
      <c r="M97" s="2" t="s">
        <v>25</v>
      </c>
      <c r="N97" s="2" t="s">
        <v>25</v>
      </c>
      <c r="O97" s="2" t="s">
        <v>25</v>
      </c>
      <c r="P97" s="2" t="s">
        <v>25</v>
      </c>
      <c r="Q97" s="20">
        <f t="shared" si="8"/>
        <v>0</v>
      </c>
      <c r="R97" s="2">
        <f t="shared" si="9"/>
        <v>0</v>
      </c>
      <c r="S97" s="2" t="s">
        <v>25</v>
      </c>
      <c r="U97" s="2" t="s">
        <v>25</v>
      </c>
    </row>
    <row r="98" spans="1:21" x14ac:dyDescent="0.3">
      <c r="A98">
        <v>53</v>
      </c>
      <c r="C98" s="30">
        <f t="shared" si="5"/>
        <v>28</v>
      </c>
      <c r="D98" s="2">
        <f t="shared" si="7"/>
        <v>23212.789999999997</v>
      </c>
      <c r="E98" s="2">
        <f t="shared" si="6"/>
        <v>516666.49000000028</v>
      </c>
      <c r="F98" s="1">
        <f t="shared" si="4"/>
        <v>47908</v>
      </c>
      <c r="G98" s="2">
        <f>IF(A98&lt;$J$30, ROUND($J$29/$J$30, 2), $J$29-SUM($G$45:G97))</f>
        <v>16666.669999999998</v>
      </c>
      <c r="H98" s="2">
        <f t="shared" si="10"/>
        <v>6546.12</v>
      </c>
      <c r="I98" s="2" t="s">
        <v>25</v>
      </c>
      <c r="J98" s="2" t="s">
        <v>25</v>
      </c>
      <c r="K98" s="2" t="s">
        <v>25</v>
      </c>
      <c r="L98" s="2" t="s">
        <v>25</v>
      </c>
      <c r="M98" s="2" t="s">
        <v>25</v>
      </c>
      <c r="N98" s="2" t="s">
        <v>25</v>
      </c>
      <c r="O98" s="2" t="s">
        <v>25</v>
      </c>
      <c r="P98" s="2" t="s">
        <v>25</v>
      </c>
      <c r="Q98" s="20">
        <f t="shared" si="8"/>
        <v>0</v>
      </c>
      <c r="R98" s="2">
        <f t="shared" si="9"/>
        <v>0</v>
      </c>
      <c r="S98" s="2" t="s">
        <v>25</v>
      </c>
      <c r="U98" s="2" t="s">
        <v>25</v>
      </c>
    </row>
    <row r="99" spans="1:21" x14ac:dyDescent="0.3">
      <c r="A99">
        <v>54</v>
      </c>
      <c r="C99" s="30">
        <f t="shared" si="5"/>
        <v>31</v>
      </c>
      <c r="D99" s="2">
        <f t="shared" si="7"/>
        <v>23687.67</v>
      </c>
      <c r="E99" s="2">
        <f t="shared" si="6"/>
        <v>499999.8200000003</v>
      </c>
      <c r="F99" s="1">
        <f t="shared" si="4"/>
        <v>47939</v>
      </c>
      <c r="G99" s="2">
        <f>IF(A99&lt;$J$30, ROUND($J$29/$J$30, 2), $J$29-SUM($G$45:G98))</f>
        <v>16666.669999999998</v>
      </c>
      <c r="H99" s="2">
        <f t="shared" si="10"/>
        <v>7021</v>
      </c>
      <c r="I99" s="2" t="s">
        <v>25</v>
      </c>
      <c r="J99" s="2" t="s">
        <v>25</v>
      </c>
      <c r="K99" s="2" t="s">
        <v>25</v>
      </c>
      <c r="L99" s="2" t="s">
        <v>25</v>
      </c>
      <c r="M99" s="2" t="s">
        <v>25</v>
      </c>
      <c r="N99" s="2" t="s">
        <v>25</v>
      </c>
      <c r="O99" s="2" t="s">
        <v>25</v>
      </c>
      <c r="P99" s="2" t="s">
        <v>25</v>
      </c>
      <c r="Q99" s="20">
        <f t="shared" si="8"/>
        <v>0</v>
      </c>
      <c r="R99" s="2">
        <f t="shared" si="9"/>
        <v>0</v>
      </c>
      <c r="S99" s="2" t="s">
        <v>25</v>
      </c>
      <c r="U99" s="2" t="s">
        <v>25</v>
      </c>
    </row>
    <row r="100" spans="1:21" x14ac:dyDescent="0.3">
      <c r="A100">
        <v>55</v>
      </c>
      <c r="C100" s="30">
        <f t="shared" si="5"/>
        <v>30</v>
      </c>
      <c r="D100" s="2">
        <f t="shared" si="7"/>
        <v>23242.01</v>
      </c>
      <c r="E100" s="2">
        <f t="shared" si="6"/>
        <v>483333.15000000031</v>
      </c>
      <c r="F100" s="1">
        <f t="shared" si="4"/>
        <v>47969</v>
      </c>
      <c r="G100" s="2">
        <f>IF(A100&lt;$J$30, ROUND($J$29/$J$30, 2), $J$29-SUM($G$45:G99))</f>
        <v>16666.669999999998</v>
      </c>
      <c r="H100" s="2">
        <f t="shared" si="10"/>
        <v>6575.34</v>
      </c>
      <c r="I100" s="2" t="s">
        <v>25</v>
      </c>
      <c r="J100" s="2" t="s">
        <v>25</v>
      </c>
      <c r="K100" s="2" t="s">
        <v>25</v>
      </c>
      <c r="L100" s="2" t="s">
        <v>25</v>
      </c>
      <c r="M100" s="2" t="s">
        <v>25</v>
      </c>
      <c r="N100" s="2" t="s">
        <v>25</v>
      </c>
      <c r="O100" s="2" t="s">
        <v>25</v>
      </c>
      <c r="P100" s="2" t="s">
        <v>25</v>
      </c>
      <c r="Q100" s="20">
        <f t="shared" si="8"/>
        <v>0</v>
      </c>
      <c r="R100" s="2">
        <f t="shared" si="9"/>
        <v>0</v>
      </c>
      <c r="S100" s="2" t="s">
        <v>25</v>
      </c>
      <c r="U100" s="2" t="s">
        <v>25</v>
      </c>
    </row>
    <row r="101" spans="1:21" x14ac:dyDescent="0.3">
      <c r="A101">
        <v>56</v>
      </c>
      <c r="C101" s="30">
        <f t="shared" si="5"/>
        <v>31</v>
      </c>
      <c r="D101" s="2">
        <f t="shared" si="7"/>
        <v>23234.699999999997</v>
      </c>
      <c r="E101" s="2">
        <f t="shared" si="6"/>
        <v>466666.48000000033</v>
      </c>
      <c r="F101" s="1">
        <f t="shared" si="4"/>
        <v>48000</v>
      </c>
      <c r="G101" s="2">
        <f>IF(A101&lt;$J$30, ROUND($J$29/$J$30, 2), $J$29-SUM($G$45:G100))</f>
        <v>16666.669999999998</v>
      </c>
      <c r="H101" s="2">
        <f t="shared" si="10"/>
        <v>6568.03</v>
      </c>
      <c r="I101" s="2" t="s">
        <v>25</v>
      </c>
      <c r="J101" s="2" t="s">
        <v>25</v>
      </c>
      <c r="K101" s="2" t="s">
        <v>25</v>
      </c>
      <c r="L101" s="2" t="s">
        <v>25</v>
      </c>
      <c r="M101" s="2" t="s">
        <v>25</v>
      </c>
      <c r="N101" s="2" t="s">
        <v>25</v>
      </c>
      <c r="O101" s="2" t="s">
        <v>25</v>
      </c>
      <c r="P101" s="2" t="s">
        <v>25</v>
      </c>
      <c r="Q101" s="20">
        <f t="shared" si="8"/>
        <v>0</v>
      </c>
      <c r="R101" s="2">
        <f t="shared" si="9"/>
        <v>0</v>
      </c>
      <c r="S101" s="2" t="s">
        <v>25</v>
      </c>
      <c r="U101" s="2" t="s">
        <v>25</v>
      </c>
    </row>
    <row r="102" spans="1:21" x14ac:dyDescent="0.3">
      <c r="A102">
        <v>57</v>
      </c>
      <c r="C102" s="30">
        <f t="shared" si="5"/>
        <v>30</v>
      </c>
      <c r="D102" s="2">
        <f t="shared" si="7"/>
        <v>22803.649999999998</v>
      </c>
      <c r="E102" s="2">
        <f t="shared" si="6"/>
        <v>449999.81000000035</v>
      </c>
      <c r="F102" s="1">
        <f t="shared" si="4"/>
        <v>48030</v>
      </c>
      <c r="G102" s="2">
        <f>IF(A102&lt;$J$30, ROUND($J$29/$J$30, 2), $J$29-SUM($G$45:G101))</f>
        <v>16666.669999999998</v>
      </c>
      <c r="H102" s="2">
        <f t="shared" si="10"/>
        <v>6136.98</v>
      </c>
      <c r="I102" s="2" t="s">
        <v>25</v>
      </c>
      <c r="J102" s="2" t="s">
        <v>25</v>
      </c>
      <c r="K102" s="2" t="s">
        <v>25</v>
      </c>
      <c r="L102" s="2" t="s">
        <v>25</v>
      </c>
      <c r="M102" s="2" t="s">
        <v>25</v>
      </c>
      <c r="N102" s="2" t="s">
        <v>25</v>
      </c>
      <c r="O102" s="2" t="s">
        <v>25</v>
      </c>
      <c r="P102" s="2" t="s">
        <v>25</v>
      </c>
      <c r="Q102" s="20">
        <f t="shared" si="8"/>
        <v>0</v>
      </c>
      <c r="R102" s="2">
        <f t="shared" si="9"/>
        <v>0</v>
      </c>
      <c r="S102" s="2" t="s">
        <v>25</v>
      </c>
      <c r="U102" s="2" t="s">
        <v>25</v>
      </c>
    </row>
    <row r="103" spans="1:21" x14ac:dyDescent="0.3">
      <c r="A103">
        <v>58</v>
      </c>
      <c r="C103" s="30">
        <f t="shared" si="5"/>
        <v>31</v>
      </c>
      <c r="D103" s="2">
        <f t="shared" si="7"/>
        <v>22781.739999999998</v>
      </c>
      <c r="E103" s="2">
        <f t="shared" si="6"/>
        <v>433333.14000000036</v>
      </c>
      <c r="F103" s="1">
        <f t="shared" si="4"/>
        <v>48061</v>
      </c>
      <c r="G103" s="2">
        <f>IF(A103&lt;$J$30, ROUND($J$29/$J$30, 2), $J$29-SUM($G$45:G102))</f>
        <v>16666.669999999998</v>
      </c>
      <c r="H103" s="2">
        <f t="shared" si="10"/>
        <v>6115.07</v>
      </c>
      <c r="I103" s="2" t="s">
        <v>25</v>
      </c>
      <c r="J103" s="2" t="s">
        <v>25</v>
      </c>
      <c r="K103" s="2" t="s">
        <v>25</v>
      </c>
      <c r="L103" s="2" t="s">
        <v>25</v>
      </c>
      <c r="M103" s="2" t="s">
        <v>25</v>
      </c>
      <c r="N103" s="2" t="s">
        <v>25</v>
      </c>
      <c r="O103" s="2" t="s">
        <v>25</v>
      </c>
      <c r="P103" s="2" t="s">
        <v>25</v>
      </c>
      <c r="Q103" s="20">
        <f t="shared" si="8"/>
        <v>0</v>
      </c>
      <c r="R103" s="2">
        <f t="shared" si="9"/>
        <v>0</v>
      </c>
      <c r="S103" s="2" t="s">
        <v>25</v>
      </c>
      <c r="U103" s="2" t="s">
        <v>25</v>
      </c>
    </row>
    <row r="104" spans="1:21" x14ac:dyDescent="0.3">
      <c r="A104">
        <v>59</v>
      </c>
      <c r="C104" s="30">
        <f t="shared" si="5"/>
        <v>31</v>
      </c>
      <c r="D104" s="2">
        <f t="shared" si="7"/>
        <v>22555.25</v>
      </c>
      <c r="E104" s="2">
        <f t="shared" si="6"/>
        <v>416666.47000000038</v>
      </c>
      <c r="F104" s="1">
        <f t="shared" si="4"/>
        <v>48092</v>
      </c>
      <c r="G104" s="2">
        <f>IF(A104&lt;$J$30, ROUND($J$29/$J$30, 2), $J$29-SUM($G$45:G103))</f>
        <v>16666.669999999998</v>
      </c>
      <c r="H104" s="2">
        <f t="shared" si="10"/>
        <v>5888.58</v>
      </c>
      <c r="I104" s="2" t="s">
        <v>25</v>
      </c>
      <c r="J104" s="2" t="s">
        <v>25</v>
      </c>
      <c r="K104" s="2" t="s">
        <v>25</v>
      </c>
      <c r="L104" s="2" t="s">
        <v>25</v>
      </c>
      <c r="M104" s="2" t="s">
        <v>25</v>
      </c>
      <c r="N104" s="2" t="s">
        <v>25</v>
      </c>
      <c r="O104" s="2" t="s">
        <v>25</v>
      </c>
      <c r="P104" s="2" t="s">
        <v>25</v>
      </c>
      <c r="Q104" s="20">
        <f t="shared" si="8"/>
        <v>0</v>
      </c>
      <c r="R104" s="2">
        <f t="shared" si="9"/>
        <v>0</v>
      </c>
      <c r="S104" s="2" t="s">
        <v>25</v>
      </c>
      <c r="U104" s="2" t="s">
        <v>25</v>
      </c>
    </row>
    <row r="105" spans="1:21" x14ac:dyDescent="0.3">
      <c r="A105">
        <v>60</v>
      </c>
      <c r="C105" s="30">
        <f t="shared" si="5"/>
        <v>30</v>
      </c>
      <c r="D105" s="2">
        <f t="shared" si="7"/>
        <v>27546.119299999998</v>
      </c>
      <c r="E105" s="2">
        <f t="shared" si="6"/>
        <v>399999.8000000004</v>
      </c>
      <c r="F105" s="1">
        <f t="shared" si="4"/>
        <v>48122</v>
      </c>
      <c r="G105" s="2">
        <f>IF(A105&lt;$J$30, ROUND($J$29/$J$30, 2), $J$29-SUM($G$45:G104))</f>
        <v>16666.669999999998</v>
      </c>
      <c r="H105" s="2">
        <f t="shared" si="10"/>
        <v>5479.45</v>
      </c>
      <c r="I105" s="2" t="s">
        <v>25</v>
      </c>
      <c r="J105" s="2" t="s">
        <v>25</v>
      </c>
      <c r="K105" s="2" t="s">
        <v>25</v>
      </c>
      <c r="L105" s="2" t="s">
        <v>25</v>
      </c>
      <c r="M105" s="2" t="s">
        <v>25</v>
      </c>
      <c r="N105" s="2" t="s">
        <v>25</v>
      </c>
      <c r="O105" s="2" t="s">
        <v>25</v>
      </c>
      <c r="P105" s="2" t="s">
        <v>25</v>
      </c>
      <c r="Q105" s="20">
        <f t="shared" si="8"/>
        <v>4000</v>
      </c>
      <c r="R105" s="2">
        <f t="shared" si="9"/>
        <v>1399.9993000000013</v>
      </c>
      <c r="S105" s="2" t="s">
        <v>25</v>
      </c>
      <c r="U105" s="2" t="s">
        <v>25</v>
      </c>
    </row>
    <row r="106" spans="1:21" x14ac:dyDescent="0.3">
      <c r="A106">
        <v>61</v>
      </c>
      <c r="C106" s="30">
        <f t="shared" si="5"/>
        <v>31</v>
      </c>
      <c r="D106" s="2">
        <f t="shared" si="7"/>
        <v>22102.28</v>
      </c>
      <c r="E106" s="2">
        <f t="shared" si="6"/>
        <v>383333.13000000041</v>
      </c>
      <c r="F106" s="1">
        <f t="shared" si="4"/>
        <v>48153</v>
      </c>
      <c r="G106" s="2">
        <f>IF(A106&lt;$J$30, ROUND($J$29/$J$30, 2), $J$29-SUM($G$45:G105))</f>
        <v>16666.669999999998</v>
      </c>
      <c r="H106" s="2">
        <f t="shared" si="10"/>
        <v>5435.61</v>
      </c>
      <c r="I106" s="2" t="s">
        <v>25</v>
      </c>
      <c r="J106" s="2" t="s">
        <v>25</v>
      </c>
      <c r="K106" s="2" t="s">
        <v>25</v>
      </c>
      <c r="L106" s="2" t="s">
        <v>25</v>
      </c>
      <c r="M106" s="2" t="s">
        <v>25</v>
      </c>
      <c r="N106" s="2" t="s">
        <v>25</v>
      </c>
      <c r="O106" s="2" t="s">
        <v>25</v>
      </c>
      <c r="P106" s="2" t="s">
        <v>25</v>
      </c>
      <c r="Q106" s="20">
        <f t="shared" si="8"/>
        <v>0</v>
      </c>
      <c r="R106" s="2">
        <f t="shared" si="9"/>
        <v>0</v>
      </c>
      <c r="S106" s="2" t="s">
        <v>25</v>
      </c>
      <c r="U106" s="2" t="s">
        <v>25</v>
      </c>
    </row>
    <row r="107" spans="1:21" x14ac:dyDescent="0.3">
      <c r="A107">
        <v>62</v>
      </c>
      <c r="C107" s="30">
        <f t="shared" si="5"/>
        <v>30</v>
      </c>
      <c r="D107" s="2">
        <f t="shared" si="7"/>
        <v>21707.759999999998</v>
      </c>
      <c r="E107" s="2">
        <f t="shared" si="6"/>
        <v>366666.46000000043</v>
      </c>
      <c r="F107" s="1">
        <f t="shared" si="4"/>
        <v>48183</v>
      </c>
      <c r="G107" s="2">
        <f>IF(A107&lt;$J$30, ROUND($J$29/$J$30, 2), $J$29-SUM($G$45:G106))</f>
        <v>16666.669999999998</v>
      </c>
      <c r="H107" s="2">
        <f t="shared" si="10"/>
        <v>5041.09</v>
      </c>
      <c r="I107" s="2" t="s">
        <v>25</v>
      </c>
      <c r="J107" s="2" t="s">
        <v>25</v>
      </c>
      <c r="K107" s="2" t="s">
        <v>25</v>
      </c>
      <c r="L107" s="2" t="s">
        <v>25</v>
      </c>
      <c r="M107" s="2" t="s">
        <v>25</v>
      </c>
      <c r="N107" s="2" t="s">
        <v>25</v>
      </c>
      <c r="O107" s="2" t="s">
        <v>25</v>
      </c>
      <c r="P107" s="2" t="s">
        <v>25</v>
      </c>
      <c r="Q107" s="20">
        <f t="shared" si="8"/>
        <v>0</v>
      </c>
      <c r="R107" s="2">
        <f t="shared" si="9"/>
        <v>0</v>
      </c>
      <c r="S107" s="2" t="s">
        <v>25</v>
      </c>
      <c r="U107" s="2" t="s">
        <v>25</v>
      </c>
    </row>
    <row r="108" spans="1:21" x14ac:dyDescent="0.3">
      <c r="A108">
        <v>63</v>
      </c>
      <c r="C108" s="30">
        <f t="shared" si="5"/>
        <v>31</v>
      </c>
      <c r="D108" s="2">
        <f t="shared" si="7"/>
        <v>21649.32</v>
      </c>
      <c r="E108" s="2">
        <f t="shared" si="6"/>
        <v>349999.79000000044</v>
      </c>
      <c r="F108" s="1">
        <f t="shared" si="4"/>
        <v>48214</v>
      </c>
      <c r="G108" s="2">
        <f>IF(A108&lt;$J$30, ROUND($J$29/$J$30, 2), $J$29-SUM($G$45:G107))</f>
        <v>16666.669999999998</v>
      </c>
      <c r="H108" s="2">
        <f t="shared" si="10"/>
        <v>4982.6499999999996</v>
      </c>
      <c r="I108" s="2" t="s">
        <v>25</v>
      </c>
      <c r="J108" s="2" t="s">
        <v>25</v>
      </c>
      <c r="K108" s="2" t="s">
        <v>25</v>
      </c>
      <c r="L108" s="2" t="s">
        <v>25</v>
      </c>
      <c r="M108" s="2" t="s">
        <v>25</v>
      </c>
      <c r="N108" s="2" t="s">
        <v>25</v>
      </c>
      <c r="O108" s="2" t="s">
        <v>25</v>
      </c>
      <c r="P108" s="2" t="s">
        <v>25</v>
      </c>
      <c r="Q108" s="20">
        <f t="shared" si="8"/>
        <v>0</v>
      </c>
      <c r="R108" s="2">
        <f t="shared" si="9"/>
        <v>0</v>
      </c>
      <c r="S108" s="2" t="s">
        <v>25</v>
      </c>
      <c r="U108" s="2" t="s">
        <v>25</v>
      </c>
    </row>
    <row r="109" spans="1:21" x14ac:dyDescent="0.3">
      <c r="A109">
        <v>64</v>
      </c>
      <c r="C109" s="30">
        <f t="shared" si="5"/>
        <v>31</v>
      </c>
      <c r="D109" s="2">
        <f t="shared" si="7"/>
        <v>21409.839999999997</v>
      </c>
      <c r="E109" s="2">
        <f t="shared" si="6"/>
        <v>333333.12000000046</v>
      </c>
      <c r="F109" s="1">
        <f t="shared" si="4"/>
        <v>48245</v>
      </c>
      <c r="G109" s="2">
        <f>IF(A109&lt;$J$30, ROUND($J$29/$J$30, 2), $J$29-SUM($G$45:G108))</f>
        <v>16666.669999999998</v>
      </c>
      <c r="H109" s="2">
        <f t="shared" si="10"/>
        <v>4743.17</v>
      </c>
      <c r="I109" s="2" t="s">
        <v>25</v>
      </c>
      <c r="J109" s="2" t="s">
        <v>25</v>
      </c>
      <c r="K109" s="2" t="s">
        <v>25</v>
      </c>
      <c r="L109" s="2" t="s">
        <v>25</v>
      </c>
      <c r="M109" s="2" t="s">
        <v>25</v>
      </c>
      <c r="N109" s="2" t="s">
        <v>25</v>
      </c>
      <c r="O109" s="2" t="s">
        <v>25</v>
      </c>
      <c r="P109" s="2" t="s">
        <v>25</v>
      </c>
      <c r="Q109" s="20">
        <f t="shared" si="8"/>
        <v>0</v>
      </c>
      <c r="R109" s="2">
        <f t="shared" si="9"/>
        <v>0</v>
      </c>
      <c r="S109" s="2" t="s">
        <v>25</v>
      </c>
      <c r="U109" s="2" t="s">
        <v>25</v>
      </c>
    </row>
    <row r="110" spans="1:21" x14ac:dyDescent="0.3">
      <c r="A110">
        <v>65</v>
      </c>
      <c r="C110" s="30">
        <f t="shared" si="5"/>
        <v>29</v>
      </c>
      <c r="D110" s="2">
        <f t="shared" ref="D110:D129" si="11">SUM(G110,H110, I110:S110)</f>
        <v>20892.53</v>
      </c>
      <c r="E110" s="2">
        <f t="shared" si="6"/>
        <v>316666.45000000048</v>
      </c>
      <c r="F110" s="1">
        <f t="shared" si="4"/>
        <v>48274</v>
      </c>
      <c r="G110" s="2">
        <f>IF(A110&lt;$J$30, ROUND($J$29/$J$30, 2), $J$29-SUM($G$45:G109))</f>
        <v>16666.669999999998</v>
      </c>
      <c r="H110" s="2">
        <f t="shared" si="10"/>
        <v>4225.8599999999997</v>
      </c>
      <c r="I110" s="2" t="s">
        <v>25</v>
      </c>
      <c r="J110" s="2" t="s">
        <v>25</v>
      </c>
      <c r="K110" s="2" t="s">
        <v>25</v>
      </c>
      <c r="L110" s="2" t="s">
        <v>25</v>
      </c>
      <c r="M110" s="2" t="s">
        <v>25</v>
      </c>
      <c r="N110" s="2" t="s">
        <v>25</v>
      </c>
      <c r="O110" s="2" t="s">
        <v>25</v>
      </c>
      <c r="P110" s="2" t="s">
        <v>25</v>
      </c>
      <c r="Q110" s="20">
        <f t="shared" ref="Q110:Q129" si="12">IF(MONTH(F110)=MONTH($R$27),IF(ROUND(E110,2)&lt;&gt;0,$J$25*$H$11+$J$26*$H$12,0),0)</f>
        <v>0</v>
      </c>
      <c r="R110" s="2">
        <f t="shared" ref="R110:R129" si="13">IF(MONTH(F110)=MONTH($R$29),(E110)*$H$13,0)</f>
        <v>0</v>
      </c>
      <c r="S110" s="2" t="s">
        <v>25</v>
      </c>
      <c r="U110" s="2" t="s">
        <v>25</v>
      </c>
    </row>
    <row r="111" spans="1:21" x14ac:dyDescent="0.3">
      <c r="A111">
        <v>66</v>
      </c>
      <c r="C111" s="30">
        <f t="shared" si="5"/>
        <v>31</v>
      </c>
      <c r="D111" s="2">
        <f t="shared" si="11"/>
        <v>20958.109999999997</v>
      </c>
      <c r="E111" s="2">
        <f t="shared" si="6"/>
        <v>299999.78000000049</v>
      </c>
      <c r="F111" s="1">
        <f t="shared" si="4"/>
        <v>48305</v>
      </c>
      <c r="G111" s="2">
        <f>IF(A111&lt;$J$30, ROUND($J$29/$J$30, 2), $J$29-SUM($G$45:G110))</f>
        <v>16666.669999999998</v>
      </c>
      <c r="H111" s="2">
        <f t="shared" si="10"/>
        <v>4291.4399999999996</v>
      </c>
      <c r="I111" s="2" t="s">
        <v>25</v>
      </c>
      <c r="J111" s="2" t="s">
        <v>25</v>
      </c>
      <c r="K111" s="2" t="s">
        <v>25</v>
      </c>
      <c r="L111" s="2" t="s">
        <v>25</v>
      </c>
      <c r="M111" s="2" t="s">
        <v>25</v>
      </c>
      <c r="N111" s="2" t="s">
        <v>25</v>
      </c>
      <c r="O111" s="2" t="s">
        <v>25</v>
      </c>
      <c r="P111" s="2" t="s">
        <v>25</v>
      </c>
      <c r="Q111" s="20">
        <f t="shared" si="12"/>
        <v>0</v>
      </c>
      <c r="R111" s="2">
        <f t="shared" si="13"/>
        <v>0</v>
      </c>
      <c r="S111" s="2" t="s">
        <v>25</v>
      </c>
      <c r="U111" s="2" t="s">
        <v>25</v>
      </c>
    </row>
    <row r="112" spans="1:21" x14ac:dyDescent="0.3">
      <c r="A112">
        <v>67</v>
      </c>
      <c r="C112" s="30">
        <f t="shared" si="5"/>
        <v>30</v>
      </c>
      <c r="D112" s="2">
        <f t="shared" si="11"/>
        <v>20601.089999999997</v>
      </c>
      <c r="E112" s="2">
        <f t="shared" si="6"/>
        <v>283333.11000000051</v>
      </c>
      <c r="F112" s="1">
        <f t="shared" ref="F112:F129" si="14">EDATE(F111,1)</f>
        <v>48335</v>
      </c>
      <c r="G112" s="2">
        <f>IF(A112&lt;$J$30, ROUND($J$29/$J$30, 2), $J$29-SUM($G$45:G111))</f>
        <v>16666.669999999998</v>
      </c>
      <c r="H112" s="2">
        <f t="shared" ref="H112:H129" si="15">ROUND(E111*$J$31*C112/IF(INT(YEAR(F111)/4)=YEAR(F111)/4,366,365),2)</f>
        <v>3934.42</v>
      </c>
      <c r="I112" s="2" t="s">
        <v>25</v>
      </c>
      <c r="J112" s="2" t="s">
        <v>25</v>
      </c>
      <c r="K112" s="2" t="s">
        <v>25</v>
      </c>
      <c r="L112" s="2" t="s">
        <v>25</v>
      </c>
      <c r="M112" s="2" t="s">
        <v>25</v>
      </c>
      <c r="N112" s="2" t="s">
        <v>25</v>
      </c>
      <c r="O112" s="2" t="s">
        <v>25</v>
      </c>
      <c r="P112" s="2" t="s">
        <v>25</v>
      </c>
      <c r="Q112" s="20">
        <f t="shared" si="12"/>
        <v>0</v>
      </c>
      <c r="R112" s="2">
        <f t="shared" si="13"/>
        <v>0</v>
      </c>
      <c r="S112" s="2" t="s">
        <v>25</v>
      </c>
      <c r="U112" s="2" t="s">
        <v>25</v>
      </c>
    </row>
    <row r="113" spans="1:21" x14ac:dyDescent="0.3">
      <c r="A113">
        <v>68</v>
      </c>
      <c r="C113" s="30">
        <f t="shared" ref="C113:C129" si="16">DAY(EOMONTH(F112,0))</f>
        <v>31</v>
      </c>
      <c r="D113" s="2">
        <f t="shared" si="11"/>
        <v>20506.379999999997</v>
      </c>
      <c r="E113" s="2">
        <f t="shared" ref="E113:E128" si="17">E112-G113</f>
        <v>266666.44000000053</v>
      </c>
      <c r="F113" s="1">
        <f t="shared" si="14"/>
        <v>48366</v>
      </c>
      <c r="G113" s="2">
        <f>IF(A113&lt;$J$30, ROUND($J$29/$J$30, 2), $J$29-SUM($G$45:G112))</f>
        <v>16666.669999999998</v>
      </c>
      <c r="H113" s="2">
        <f t="shared" si="15"/>
        <v>3839.71</v>
      </c>
      <c r="I113" s="2" t="s">
        <v>25</v>
      </c>
      <c r="J113" s="2" t="s">
        <v>25</v>
      </c>
      <c r="K113" s="2" t="s">
        <v>25</v>
      </c>
      <c r="L113" s="2" t="s">
        <v>25</v>
      </c>
      <c r="M113" s="2" t="s">
        <v>25</v>
      </c>
      <c r="N113" s="2" t="s">
        <v>25</v>
      </c>
      <c r="O113" s="2" t="s">
        <v>25</v>
      </c>
      <c r="P113" s="2" t="s">
        <v>25</v>
      </c>
      <c r="Q113" s="20">
        <f t="shared" si="12"/>
        <v>0</v>
      </c>
      <c r="R113" s="2">
        <f t="shared" si="13"/>
        <v>0</v>
      </c>
      <c r="S113" s="2" t="s">
        <v>25</v>
      </c>
      <c r="U113" s="2" t="s">
        <v>25</v>
      </c>
    </row>
    <row r="114" spans="1:21" x14ac:dyDescent="0.3">
      <c r="A114">
        <v>69</v>
      </c>
      <c r="C114" s="30">
        <f t="shared" si="16"/>
        <v>30</v>
      </c>
      <c r="D114" s="2">
        <f t="shared" si="11"/>
        <v>20163.93</v>
      </c>
      <c r="E114" s="2">
        <f t="shared" si="17"/>
        <v>249999.77000000054</v>
      </c>
      <c r="F114" s="1">
        <f t="shared" si="14"/>
        <v>48396</v>
      </c>
      <c r="G114" s="2">
        <f>IF(A114&lt;$J$30, ROUND($J$29/$J$30, 2), $J$29-SUM($G$45:G113))</f>
        <v>16666.669999999998</v>
      </c>
      <c r="H114" s="2">
        <f t="shared" si="15"/>
        <v>3497.26</v>
      </c>
      <c r="I114" s="2" t="s">
        <v>25</v>
      </c>
      <c r="J114" s="2" t="s">
        <v>25</v>
      </c>
      <c r="K114" s="2" t="s">
        <v>25</v>
      </c>
      <c r="L114" s="2" t="s">
        <v>25</v>
      </c>
      <c r="M114" s="2" t="s">
        <v>25</v>
      </c>
      <c r="N114" s="2" t="s">
        <v>25</v>
      </c>
      <c r="O114" s="2" t="s">
        <v>25</v>
      </c>
      <c r="P114" s="2" t="s">
        <v>25</v>
      </c>
      <c r="Q114" s="20">
        <f t="shared" si="12"/>
        <v>0</v>
      </c>
      <c r="R114" s="2">
        <f t="shared" si="13"/>
        <v>0</v>
      </c>
      <c r="S114" s="2" t="s">
        <v>25</v>
      </c>
      <c r="U114" s="2" t="s">
        <v>25</v>
      </c>
    </row>
    <row r="115" spans="1:21" x14ac:dyDescent="0.3">
      <c r="A115">
        <v>70</v>
      </c>
      <c r="C115" s="30">
        <f t="shared" si="16"/>
        <v>31</v>
      </c>
      <c r="D115" s="2">
        <f t="shared" si="11"/>
        <v>20054.649999999998</v>
      </c>
      <c r="E115" s="2">
        <f t="shared" si="17"/>
        <v>233333.10000000056</v>
      </c>
      <c r="F115" s="1">
        <f t="shared" si="14"/>
        <v>48427</v>
      </c>
      <c r="G115" s="2">
        <f>IF(A115&lt;$J$30, ROUND($J$29/$J$30, 2), $J$29-SUM($G$45:G114))</f>
        <v>16666.669999999998</v>
      </c>
      <c r="H115" s="2">
        <f t="shared" si="15"/>
        <v>3387.98</v>
      </c>
      <c r="I115" s="2" t="s">
        <v>25</v>
      </c>
      <c r="J115" s="2" t="s">
        <v>25</v>
      </c>
      <c r="K115" s="2" t="s">
        <v>25</v>
      </c>
      <c r="L115" s="2" t="s">
        <v>25</v>
      </c>
      <c r="M115" s="2" t="s">
        <v>25</v>
      </c>
      <c r="N115" s="2" t="s">
        <v>25</v>
      </c>
      <c r="O115" s="2" t="s">
        <v>25</v>
      </c>
      <c r="P115" s="2" t="s">
        <v>25</v>
      </c>
      <c r="Q115" s="20">
        <f t="shared" si="12"/>
        <v>0</v>
      </c>
      <c r="R115" s="2">
        <f t="shared" si="13"/>
        <v>0</v>
      </c>
      <c r="S115" s="2" t="s">
        <v>25</v>
      </c>
      <c r="U115" s="2" t="s">
        <v>25</v>
      </c>
    </row>
    <row r="116" spans="1:21" x14ac:dyDescent="0.3">
      <c r="A116">
        <v>71</v>
      </c>
      <c r="C116" s="30">
        <f t="shared" si="16"/>
        <v>31</v>
      </c>
      <c r="D116" s="2">
        <f t="shared" si="11"/>
        <v>19828.78</v>
      </c>
      <c r="E116" s="2">
        <f t="shared" si="17"/>
        <v>216666.43000000058</v>
      </c>
      <c r="F116" s="1">
        <f t="shared" si="14"/>
        <v>48458</v>
      </c>
      <c r="G116" s="2">
        <f>IF(A116&lt;$J$30, ROUND($J$29/$J$30, 2), $J$29-SUM($G$45:G115))</f>
        <v>16666.669999999998</v>
      </c>
      <c r="H116" s="2">
        <f t="shared" si="15"/>
        <v>3162.11</v>
      </c>
      <c r="I116" s="2" t="s">
        <v>25</v>
      </c>
      <c r="J116" s="2" t="s">
        <v>25</v>
      </c>
      <c r="K116" s="2" t="s">
        <v>25</v>
      </c>
      <c r="L116" s="2" t="s">
        <v>25</v>
      </c>
      <c r="M116" s="2" t="s">
        <v>25</v>
      </c>
      <c r="N116" s="2" t="s">
        <v>25</v>
      </c>
      <c r="O116" s="2" t="s">
        <v>25</v>
      </c>
      <c r="P116" s="2" t="s">
        <v>25</v>
      </c>
      <c r="Q116" s="20">
        <f t="shared" si="12"/>
        <v>0</v>
      </c>
      <c r="R116" s="2">
        <f t="shared" si="13"/>
        <v>0</v>
      </c>
      <c r="S116" s="2" t="s">
        <v>25</v>
      </c>
      <c r="U116" s="2" t="s">
        <v>25</v>
      </c>
    </row>
    <row r="117" spans="1:21" x14ac:dyDescent="0.3">
      <c r="A117">
        <v>72</v>
      </c>
      <c r="C117" s="30">
        <f t="shared" si="16"/>
        <v>30</v>
      </c>
      <c r="D117" s="2">
        <f t="shared" si="11"/>
        <v>24208.19916</v>
      </c>
      <c r="E117" s="2">
        <f t="shared" si="17"/>
        <v>199999.76000000059</v>
      </c>
      <c r="F117" s="1">
        <f t="shared" si="14"/>
        <v>48488</v>
      </c>
      <c r="G117" s="2">
        <f>IF(A117&lt;$J$30, ROUND($J$29/$J$30, 2), $J$29-SUM($G$45:G116))</f>
        <v>16666.669999999998</v>
      </c>
      <c r="H117" s="2">
        <f t="shared" si="15"/>
        <v>2841.53</v>
      </c>
      <c r="I117" s="2" t="s">
        <v>25</v>
      </c>
      <c r="J117" s="2" t="s">
        <v>25</v>
      </c>
      <c r="K117" s="2" t="s">
        <v>25</v>
      </c>
      <c r="L117" s="2" t="s">
        <v>25</v>
      </c>
      <c r="M117" s="2" t="s">
        <v>25</v>
      </c>
      <c r="N117" s="2" t="s">
        <v>25</v>
      </c>
      <c r="O117" s="2" t="s">
        <v>25</v>
      </c>
      <c r="P117" s="2" t="s">
        <v>25</v>
      </c>
      <c r="Q117" s="20">
        <f t="shared" si="12"/>
        <v>4000</v>
      </c>
      <c r="R117" s="2">
        <f t="shared" si="13"/>
        <v>699.99916000000212</v>
      </c>
      <c r="S117" s="2" t="s">
        <v>25</v>
      </c>
      <c r="U117" s="2" t="s">
        <v>25</v>
      </c>
    </row>
    <row r="118" spans="1:21" x14ac:dyDescent="0.3">
      <c r="A118">
        <v>73</v>
      </c>
      <c r="C118" s="30">
        <f t="shared" si="16"/>
        <v>31</v>
      </c>
      <c r="D118" s="2">
        <f t="shared" si="11"/>
        <v>19377.05</v>
      </c>
      <c r="E118" s="2">
        <f t="shared" si="17"/>
        <v>183333.09000000061</v>
      </c>
      <c r="F118" s="1">
        <f t="shared" si="14"/>
        <v>48519</v>
      </c>
      <c r="G118" s="2">
        <f>IF(A118&lt;$J$30, ROUND($J$29/$J$30, 2), $J$29-SUM($G$45:G117))</f>
        <v>16666.669999999998</v>
      </c>
      <c r="H118" s="2">
        <f t="shared" si="15"/>
        <v>2710.38</v>
      </c>
      <c r="I118" s="2" t="s">
        <v>25</v>
      </c>
      <c r="J118" s="2" t="s">
        <v>25</v>
      </c>
      <c r="K118" s="2" t="s">
        <v>25</v>
      </c>
      <c r="L118" s="2" t="s">
        <v>25</v>
      </c>
      <c r="M118" s="2" t="s">
        <v>25</v>
      </c>
      <c r="N118" s="2" t="s">
        <v>25</v>
      </c>
      <c r="O118" s="2" t="s">
        <v>25</v>
      </c>
      <c r="P118" s="2" t="s">
        <v>25</v>
      </c>
      <c r="Q118" s="20">
        <f t="shared" si="12"/>
        <v>0</v>
      </c>
      <c r="R118" s="2">
        <f t="shared" si="13"/>
        <v>0</v>
      </c>
      <c r="S118" s="2" t="s">
        <v>25</v>
      </c>
      <c r="U118" s="2" t="s">
        <v>25</v>
      </c>
    </row>
    <row r="119" spans="1:21" x14ac:dyDescent="0.3">
      <c r="A119">
        <v>74</v>
      </c>
      <c r="C119" s="30">
        <f t="shared" si="16"/>
        <v>30</v>
      </c>
      <c r="D119" s="2">
        <f t="shared" si="11"/>
        <v>19071.039999999997</v>
      </c>
      <c r="E119" s="2">
        <f t="shared" si="17"/>
        <v>166666.42000000062</v>
      </c>
      <c r="F119" s="1">
        <f t="shared" si="14"/>
        <v>48549</v>
      </c>
      <c r="G119" s="2">
        <f>IF(A119&lt;$J$30, ROUND($J$29/$J$30, 2), $J$29-SUM($G$45:G118))</f>
        <v>16666.669999999998</v>
      </c>
      <c r="H119" s="2">
        <f t="shared" si="15"/>
        <v>2404.37</v>
      </c>
      <c r="I119" s="2" t="s">
        <v>25</v>
      </c>
      <c r="J119" s="2" t="s">
        <v>25</v>
      </c>
      <c r="K119" s="2" t="s">
        <v>25</v>
      </c>
      <c r="L119" s="2" t="s">
        <v>25</v>
      </c>
      <c r="M119" s="2" t="s">
        <v>25</v>
      </c>
      <c r="N119" s="2" t="s">
        <v>25</v>
      </c>
      <c r="O119" s="2" t="s">
        <v>25</v>
      </c>
      <c r="P119" s="2" t="s">
        <v>25</v>
      </c>
      <c r="Q119" s="20">
        <f t="shared" si="12"/>
        <v>0</v>
      </c>
      <c r="R119" s="2">
        <f t="shared" si="13"/>
        <v>0</v>
      </c>
      <c r="S119" s="2" t="s">
        <v>25</v>
      </c>
      <c r="U119" s="2" t="s">
        <v>25</v>
      </c>
    </row>
    <row r="120" spans="1:21" x14ac:dyDescent="0.3">
      <c r="A120">
        <v>75</v>
      </c>
      <c r="C120" s="30">
        <f t="shared" si="16"/>
        <v>31</v>
      </c>
      <c r="D120" s="2">
        <f t="shared" si="11"/>
        <v>18925.32</v>
      </c>
      <c r="E120" s="2">
        <f t="shared" si="17"/>
        <v>149999.75000000064</v>
      </c>
      <c r="F120" s="1">
        <f t="shared" si="14"/>
        <v>48580</v>
      </c>
      <c r="G120" s="2">
        <f>IF(A120&lt;$J$30, ROUND($J$29/$J$30, 2), $J$29-SUM($G$45:G119))</f>
        <v>16666.669999999998</v>
      </c>
      <c r="H120" s="2">
        <f t="shared" si="15"/>
        <v>2258.65</v>
      </c>
      <c r="I120" s="2" t="s">
        <v>25</v>
      </c>
      <c r="J120" s="2" t="s">
        <v>25</v>
      </c>
      <c r="K120" s="2" t="s">
        <v>25</v>
      </c>
      <c r="L120" s="2" t="s">
        <v>25</v>
      </c>
      <c r="M120" s="2" t="s">
        <v>25</v>
      </c>
      <c r="N120" s="2" t="s">
        <v>25</v>
      </c>
      <c r="O120" s="2" t="s">
        <v>25</v>
      </c>
      <c r="P120" s="2" t="s">
        <v>25</v>
      </c>
      <c r="Q120" s="20">
        <f t="shared" si="12"/>
        <v>0</v>
      </c>
      <c r="R120" s="2">
        <f t="shared" si="13"/>
        <v>0</v>
      </c>
      <c r="S120" s="2" t="s">
        <v>25</v>
      </c>
      <c r="U120" s="2" t="s">
        <v>25</v>
      </c>
    </row>
    <row r="121" spans="1:21" x14ac:dyDescent="0.3">
      <c r="A121">
        <v>76</v>
      </c>
      <c r="C121" s="30">
        <f t="shared" si="16"/>
        <v>31</v>
      </c>
      <c r="D121" s="2">
        <f t="shared" si="11"/>
        <v>18705.019999999997</v>
      </c>
      <c r="E121" s="2">
        <f t="shared" si="17"/>
        <v>133333.08000000066</v>
      </c>
      <c r="F121" s="1">
        <f t="shared" si="14"/>
        <v>48611</v>
      </c>
      <c r="G121" s="2">
        <f>IF(A121&lt;$J$30, ROUND($J$29/$J$30, 2), $J$29-SUM($G$45:G120))</f>
        <v>16666.669999999998</v>
      </c>
      <c r="H121" s="2">
        <f t="shared" si="15"/>
        <v>2038.35</v>
      </c>
      <c r="I121" s="2" t="s">
        <v>25</v>
      </c>
      <c r="J121" s="2" t="s">
        <v>25</v>
      </c>
      <c r="K121" s="2" t="s">
        <v>25</v>
      </c>
      <c r="L121" s="2" t="s">
        <v>25</v>
      </c>
      <c r="M121" s="2" t="s">
        <v>25</v>
      </c>
      <c r="N121" s="2" t="s">
        <v>25</v>
      </c>
      <c r="O121" s="2" t="s">
        <v>25</v>
      </c>
      <c r="P121" s="2" t="s">
        <v>25</v>
      </c>
      <c r="Q121" s="20">
        <f t="shared" si="12"/>
        <v>0</v>
      </c>
      <c r="R121" s="2">
        <f t="shared" si="13"/>
        <v>0</v>
      </c>
      <c r="S121" s="2" t="s">
        <v>25</v>
      </c>
      <c r="U121" s="2" t="s">
        <v>25</v>
      </c>
    </row>
    <row r="122" spans="1:21" x14ac:dyDescent="0.3">
      <c r="A122">
        <v>77</v>
      </c>
      <c r="C122" s="30">
        <f t="shared" si="16"/>
        <v>28</v>
      </c>
      <c r="D122" s="2">
        <f t="shared" si="11"/>
        <v>18303.199999999997</v>
      </c>
      <c r="E122" s="2">
        <f t="shared" si="17"/>
        <v>116666.41000000066</v>
      </c>
      <c r="F122" s="1">
        <f t="shared" si="14"/>
        <v>48639</v>
      </c>
      <c r="G122" s="2">
        <f>IF(A122&lt;$J$30, ROUND($J$29/$J$30, 2), $J$29-SUM($G$45:G121))</f>
        <v>16666.669999999998</v>
      </c>
      <c r="H122" s="2">
        <f t="shared" si="15"/>
        <v>1636.53</v>
      </c>
      <c r="I122" s="2" t="s">
        <v>25</v>
      </c>
      <c r="J122" s="2" t="s">
        <v>25</v>
      </c>
      <c r="K122" s="2" t="s">
        <v>25</v>
      </c>
      <c r="L122" s="2" t="s">
        <v>25</v>
      </c>
      <c r="M122" s="2" t="s">
        <v>25</v>
      </c>
      <c r="N122" s="2" t="s">
        <v>25</v>
      </c>
      <c r="O122" s="2" t="s">
        <v>25</v>
      </c>
      <c r="P122" s="2" t="s">
        <v>25</v>
      </c>
      <c r="Q122" s="20">
        <f t="shared" si="12"/>
        <v>0</v>
      </c>
      <c r="R122" s="2">
        <f t="shared" si="13"/>
        <v>0</v>
      </c>
      <c r="S122" s="2" t="s">
        <v>25</v>
      </c>
      <c r="U122" s="2" t="s">
        <v>25</v>
      </c>
    </row>
    <row r="123" spans="1:21" x14ac:dyDescent="0.3">
      <c r="A123">
        <v>78</v>
      </c>
      <c r="C123" s="30">
        <f t="shared" si="16"/>
        <v>31</v>
      </c>
      <c r="D123" s="2">
        <f t="shared" si="11"/>
        <v>18252.05</v>
      </c>
      <c r="E123" s="2">
        <f t="shared" si="17"/>
        <v>99999.74000000066</v>
      </c>
      <c r="F123" s="1">
        <f t="shared" si="14"/>
        <v>48670</v>
      </c>
      <c r="G123" s="2">
        <f>IF(A123&lt;$J$30, ROUND($J$29/$J$30, 2), $J$29-SUM($G$45:G122))</f>
        <v>16666.669999999998</v>
      </c>
      <c r="H123" s="2">
        <f t="shared" si="15"/>
        <v>1585.38</v>
      </c>
      <c r="I123" s="2" t="s">
        <v>25</v>
      </c>
      <c r="J123" s="2" t="s">
        <v>25</v>
      </c>
      <c r="K123" s="2" t="s">
        <v>25</v>
      </c>
      <c r="L123" s="2" t="s">
        <v>25</v>
      </c>
      <c r="M123" s="2" t="s">
        <v>25</v>
      </c>
      <c r="N123" s="2" t="s">
        <v>25</v>
      </c>
      <c r="O123" s="2" t="s">
        <v>25</v>
      </c>
      <c r="P123" s="2" t="s">
        <v>25</v>
      </c>
      <c r="Q123" s="20">
        <f t="shared" si="12"/>
        <v>0</v>
      </c>
      <c r="R123" s="2">
        <f t="shared" si="13"/>
        <v>0</v>
      </c>
      <c r="S123" s="2" t="s">
        <v>25</v>
      </c>
      <c r="U123" s="2" t="s">
        <v>25</v>
      </c>
    </row>
    <row r="124" spans="1:21" x14ac:dyDescent="0.3">
      <c r="A124">
        <v>79</v>
      </c>
      <c r="C124" s="30">
        <f t="shared" si="16"/>
        <v>30</v>
      </c>
      <c r="D124" s="2">
        <f t="shared" si="11"/>
        <v>17981.739999999998</v>
      </c>
      <c r="E124" s="2">
        <f t="shared" si="17"/>
        <v>83333.070000000662</v>
      </c>
      <c r="F124" s="1">
        <f t="shared" si="14"/>
        <v>48700</v>
      </c>
      <c r="G124" s="2">
        <f>IF(A124&lt;$J$30, ROUND($J$29/$J$30, 2), $J$29-SUM($G$45:G123))</f>
        <v>16666.669999999998</v>
      </c>
      <c r="H124" s="2">
        <f t="shared" si="15"/>
        <v>1315.07</v>
      </c>
      <c r="I124" s="2" t="s">
        <v>25</v>
      </c>
      <c r="J124" s="2" t="s">
        <v>25</v>
      </c>
      <c r="K124" s="2" t="s">
        <v>25</v>
      </c>
      <c r="L124" s="2" t="s">
        <v>25</v>
      </c>
      <c r="M124" s="2" t="s">
        <v>25</v>
      </c>
      <c r="N124" s="2" t="s">
        <v>25</v>
      </c>
      <c r="O124" s="2" t="s">
        <v>25</v>
      </c>
      <c r="P124" s="2" t="s">
        <v>25</v>
      </c>
      <c r="Q124" s="20">
        <f t="shared" si="12"/>
        <v>0</v>
      </c>
      <c r="R124" s="2">
        <f t="shared" si="13"/>
        <v>0</v>
      </c>
      <c r="S124" s="2" t="s">
        <v>25</v>
      </c>
      <c r="U124" s="2" t="s">
        <v>25</v>
      </c>
    </row>
    <row r="125" spans="1:21" x14ac:dyDescent="0.3">
      <c r="A125">
        <v>80</v>
      </c>
      <c r="C125" s="30">
        <f t="shared" si="16"/>
        <v>31</v>
      </c>
      <c r="D125" s="2">
        <f t="shared" si="11"/>
        <v>17799.089999999997</v>
      </c>
      <c r="E125" s="2">
        <f t="shared" si="17"/>
        <v>66666.400000000664</v>
      </c>
      <c r="F125" s="1">
        <f t="shared" si="14"/>
        <v>48731</v>
      </c>
      <c r="G125" s="2">
        <f>IF(A125&lt;$J$30, ROUND($J$29/$J$30, 2), $J$29-SUM($G$45:G124))</f>
        <v>16666.669999999998</v>
      </c>
      <c r="H125" s="2">
        <f t="shared" si="15"/>
        <v>1132.42</v>
      </c>
      <c r="I125" s="2" t="s">
        <v>25</v>
      </c>
      <c r="J125" s="2" t="s">
        <v>25</v>
      </c>
      <c r="K125" s="2" t="s">
        <v>25</v>
      </c>
      <c r="L125" s="2" t="s">
        <v>25</v>
      </c>
      <c r="M125" s="2" t="s">
        <v>25</v>
      </c>
      <c r="N125" s="2" t="s">
        <v>25</v>
      </c>
      <c r="O125" s="2" t="s">
        <v>25</v>
      </c>
      <c r="P125" s="2" t="s">
        <v>25</v>
      </c>
      <c r="Q125" s="20">
        <f t="shared" si="12"/>
        <v>0</v>
      </c>
      <c r="R125" s="2">
        <f t="shared" si="13"/>
        <v>0</v>
      </c>
      <c r="S125" s="2" t="s">
        <v>25</v>
      </c>
      <c r="U125" s="2" t="s">
        <v>25</v>
      </c>
    </row>
    <row r="126" spans="1:21" x14ac:dyDescent="0.3">
      <c r="A126">
        <v>81</v>
      </c>
      <c r="C126" s="30">
        <f t="shared" si="16"/>
        <v>30</v>
      </c>
      <c r="D126" s="2">
        <f t="shared" si="11"/>
        <v>17543.379999999997</v>
      </c>
      <c r="E126" s="2">
        <f t="shared" si="17"/>
        <v>49999.730000000665</v>
      </c>
      <c r="F126" s="1">
        <f t="shared" si="14"/>
        <v>48761</v>
      </c>
      <c r="G126" s="2">
        <f>IF(A126&lt;$J$30, ROUND($J$29/$J$30, 2), $J$29-SUM($G$45:G125))</f>
        <v>16666.669999999998</v>
      </c>
      <c r="H126" s="2">
        <f t="shared" si="15"/>
        <v>876.71</v>
      </c>
      <c r="I126" s="2" t="s">
        <v>25</v>
      </c>
      <c r="J126" s="2" t="s">
        <v>25</v>
      </c>
      <c r="K126" s="2" t="s">
        <v>25</v>
      </c>
      <c r="L126" s="2" t="s">
        <v>25</v>
      </c>
      <c r="M126" s="2" t="s">
        <v>25</v>
      </c>
      <c r="N126" s="2" t="s">
        <v>25</v>
      </c>
      <c r="O126" s="2" t="s">
        <v>25</v>
      </c>
      <c r="P126" s="2" t="s">
        <v>25</v>
      </c>
      <c r="Q126" s="20">
        <f t="shared" si="12"/>
        <v>0</v>
      </c>
      <c r="R126" s="2">
        <f t="shared" si="13"/>
        <v>0</v>
      </c>
      <c r="S126" s="2" t="s">
        <v>25</v>
      </c>
      <c r="U126" s="2" t="s">
        <v>25</v>
      </c>
    </row>
    <row r="127" spans="1:21" x14ac:dyDescent="0.3">
      <c r="A127">
        <v>82</v>
      </c>
      <c r="C127" s="30">
        <f t="shared" si="16"/>
        <v>31</v>
      </c>
      <c r="D127" s="2">
        <f t="shared" si="11"/>
        <v>17346.12</v>
      </c>
      <c r="E127" s="2">
        <f t="shared" si="17"/>
        <v>33333.060000000667</v>
      </c>
      <c r="F127" s="1">
        <f t="shared" si="14"/>
        <v>48792</v>
      </c>
      <c r="G127" s="2">
        <f>IF(A127&lt;$J$30, ROUND($J$29/$J$30, 2), $J$29-SUM($G$45:G126))</f>
        <v>16666.669999999998</v>
      </c>
      <c r="H127" s="2">
        <f t="shared" si="15"/>
        <v>679.45</v>
      </c>
      <c r="I127" s="2" t="s">
        <v>25</v>
      </c>
      <c r="J127" s="2" t="s">
        <v>25</v>
      </c>
      <c r="K127" s="2" t="s">
        <v>25</v>
      </c>
      <c r="L127" s="2" t="s">
        <v>25</v>
      </c>
      <c r="M127" s="2" t="s">
        <v>25</v>
      </c>
      <c r="N127" s="2" t="s">
        <v>25</v>
      </c>
      <c r="O127" s="2" t="s">
        <v>25</v>
      </c>
      <c r="P127" s="2" t="s">
        <v>25</v>
      </c>
      <c r="Q127" s="20">
        <f t="shared" si="12"/>
        <v>0</v>
      </c>
      <c r="R127" s="2">
        <f t="shared" si="13"/>
        <v>0</v>
      </c>
      <c r="S127" s="2" t="s">
        <v>25</v>
      </c>
      <c r="U127" s="2" t="s">
        <v>25</v>
      </c>
    </row>
    <row r="128" spans="1:21" x14ac:dyDescent="0.3">
      <c r="A128">
        <v>83</v>
      </c>
      <c r="C128" s="30">
        <f t="shared" si="16"/>
        <v>31</v>
      </c>
      <c r="D128" s="2">
        <f t="shared" si="11"/>
        <v>17119.629999999997</v>
      </c>
      <c r="E128" s="2">
        <f t="shared" si="17"/>
        <v>16666.390000000669</v>
      </c>
      <c r="F128" s="1">
        <f t="shared" si="14"/>
        <v>48823</v>
      </c>
      <c r="G128" s="2">
        <f>IF(A128&lt;$J$30, ROUND($J$29/$J$30, 2), $J$29-SUM($G$45:G127))</f>
        <v>16666.669999999998</v>
      </c>
      <c r="H128" s="2">
        <f t="shared" si="15"/>
        <v>452.96</v>
      </c>
      <c r="I128" s="2" t="s">
        <v>25</v>
      </c>
      <c r="J128" s="2" t="s">
        <v>25</v>
      </c>
      <c r="K128" s="2" t="s">
        <v>25</v>
      </c>
      <c r="L128" s="2" t="s">
        <v>25</v>
      </c>
      <c r="M128" s="2" t="s">
        <v>25</v>
      </c>
      <c r="N128" s="2" t="s">
        <v>25</v>
      </c>
      <c r="O128" s="2" t="s">
        <v>25</v>
      </c>
      <c r="P128" s="2" t="s">
        <v>25</v>
      </c>
      <c r="Q128" s="20">
        <f t="shared" si="12"/>
        <v>0</v>
      </c>
      <c r="R128" s="2">
        <f t="shared" si="13"/>
        <v>0</v>
      </c>
      <c r="S128" s="2" t="s">
        <v>25</v>
      </c>
      <c r="U128" s="2" t="s">
        <v>25</v>
      </c>
    </row>
    <row r="129" spans="1:21" x14ac:dyDescent="0.3">
      <c r="A129">
        <v>84</v>
      </c>
      <c r="C129" s="30">
        <f t="shared" si="16"/>
        <v>30</v>
      </c>
      <c r="D129" s="2">
        <f t="shared" si="11"/>
        <v>16885.560000000594</v>
      </c>
      <c r="E129" s="2">
        <f>E128-G129</f>
        <v>7.2759576141834259E-11</v>
      </c>
      <c r="F129" s="1">
        <f t="shared" si="14"/>
        <v>48853</v>
      </c>
      <c r="G129" s="2">
        <f>IF(A129&lt;$J$30, ROUND($J$29/$J$30, 2), $J$29-SUM($G$45:G128))</f>
        <v>16666.390000000596</v>
      </c>
      <c r="H129" s="2">
        <f t="shared" si="15"/>
        <v>219.17</v>
      </c>
      <c r="I129" s="2" t="s">
        <v>25</v>
      </c>
      <c r="J129" s="2" t="s">
        <v>25</v>
      </c>
      <c r="K129" s="2" t="s">
        <v>25</v>
      </c>
      <c r="L129" s="2" t="s">
        <v>25</v>
      </c>
      <c r="M129" s="2" t="s">
        <v>25</v>
      </c>
      <c r="N129" s="2" t="s">
        <v>25</v>
      </c>
      <c r="O129" s="2" t="s">
        <v>25</v>
      </c>
      <c r="P129" s="2" t="s">
        <v>25</v>
      </c>
      <c r="Q129" s="20">
        <f t="shared" si="12"/>
        <v>0</v>
      </c>
      <c r="R129" s="2">
        <f t="shared" si="13"/>
        <v>2.5465851649641993E-13</v>
      </c>
      <c r="S129" s="2" t="s">
        <v>25</v>
      </c>
      <c r="U129" s="2" t="s">
        <v>25</v>
      </c>
    </row>
    <row r="130" spans="1:21" x14ac:dyDescent="0.3">
      <c r="A130" s="6" t="s">
        <v>24</v>
      </c>
      <c r="B130" s="7"/>
      <c r="C130" s="8"/>
      <c r="D130" s="8"/>
      <c r="E130" s="8"/>
      <c r="F130" s="8"/>
      <c r="G130" s="8">
        <f>J29</f>
        <v>1400000</v>
      </c>
      <c r="H130" s="8">
        <f>SUM(H46:H129)</f>
        <v>793373.55999999971</v>
      </c>
      <c r="I130" s="8"/>
      <c r="J130" s="8">
        <f>J45</f>
        <v>21000</v>
      </c>
      <c r="K130" s="8"/>
      <c r="L130" s="8"/>
      <c r="M130" s="8"/>
      <c r="N130" s="8"/>
      <c r="O130" s="8">
        <f>O45</f>
        <v>13500</v>
      </c>
      <c r="P130" s="8"/>
      <c r="Q130" s="8">
        <f>SUM(Q45:Q129)</f>
        <v>28000</v>
      </c>
      <c r="R130" s="8">
        <f>SUM(R45:R129)</f>
        <v>19599.99706000002</v>
      </c>
      <c r="S130" s="8">
        <v>0</v>
      </c>
      <c r="T130" s="31">
        <f>XIRR($D$45:$D$129, $F$45:$F$129)</f>
        <v>0.19505303502082824</v>
      </c>
      <c r="U130" s="8">
        <f>SUM(R130,Q130,O130,J130,H130)</f>
        <v>875473.55705999979</v>
      </c>
    </row>
    <row r="132" spans="1:21" x14ac:dyDescent="0.3">
      <c r="A132" s="2"/>
    </row>
    <row r="133" spans="1:21" x14ac:dyDescent="0.3">
      <c r="A133" s="2"/>
    </row>
    <row r="134" spans="1:21" x14ac:dyDescent="0.3">
      <c r="A134" s="2"/>
    </row>
    <row r="135" spans="1:21" x14ac:dyDescent="0.3">
      <c r="A135" s="2"/>
    </row>
    <row r="136" spans="1:21" x14ac:dyDescent="0.3">
      <c r="A136" s="2"/>
    </row>
    <row r="137" spans="1:21" x14ac:dyDescent="0.3">
      <c r="A137" s="2"/>
    </row>
    <row r="138" spans="1:21" x14ac:dyDescent="0.3">
      <c r="A138" s="2"/>
    </row>
    <row r="139" spans="1:21" x14ac:dyDescent="0.3">
      <c r="A139" s="2"/>
    </row>
    <row r="140" spans="1:21" x14ac:dyDescent="0.3">
      <c r="A140" s="2"/>
    </row>
    <row r="141" spans="1:21" x14ac:dyDescent="0.3">
      <c r="A141" s="2"/>
    </row>
    <row r="142" spans="1:21" x14ac:dyDescent="0.3">
      <c r="A142" s="2"/>
    </row>
    <row r="143" spans="1:21" x14ac:dyDescent="0.3">
      <c r="A143" s="2"/>
    </row>
    <row r="144" spans="1:21" x14ac:dyDescent="0.3">
      <c r="A144" s="2"/>
    </row>
    <row r="145" spans="1:1" x14ac:dyDescent="0.3">
      <c r="A145" s="2"/>
    </row>
    <row r="146" spans="1:1" x14ac:dyDescent="0.3">
      <c r="A146" s="2"/>
    </row>
    <row r="147" spans="1:1" x14ac:dyDescent="0.3">
      <c r="A147" s="2"/>
    </row>
    <row r="148" spans="1:1" x14ac:dyDescent="0.3">
      <c r="A148" s="2"/>
    </row>
    <row r="149" spans="1:1" x14ac:dyDescent="0.3">
      <c r="A149" s="2"/>
    </row>
    <row r="150" spans="1:1" x14ac:dyDescent="0.3">
      <c r="A150" s="2"/>
    </row>
    <row r="151" spans="1:1" x14ac:dyDescent="0.3">
      <c r="A151" s="2"/>
    </row>
    <row r="152" spans="1:1" x14ac:dyDescent="0.3">
      <c r="A152" s="2"/>
    </row>
    <row r="153" spans="1:1" x14ac:dyDescent="0.3">
      <c r="A153" s="2"/>
    </row>
    <row r="154" spans="1:1" x14ac:dyDescent="0.3">
      <c r="A154" s="2"/>
    </row>
    <row r="155" spans="1:1" x14ac:dyDescent="0.3">
      <c r="A155" s="2"/>
    </row>
    <row r="156" spans="1:1" x14ac:dyDescent="0.3">
      <c r="A156" s="2"/>
    </row>
    <row r="157" spans="1:1" x14ac:dyDescent="0.3">
      <c r="A157" s="2"/>
    </row>
    <row r="158" spans="1:1" x14ac:dyDescent="0.3">
      <c r="A158" s="2"/>
    </row>
    <row r="159" spans="1:1" x14ac:dyDescent="0.3">
      <c r="A159" s="2"/>
    </row>
    <row r="160" spans="1:1" x14ac:dyDescent="0.3">
      <c r="A160" s="2"/>
    </row>
    <row r="161" spans="1:1" x14ac:dyDescent="0.3">
      <c r="A161" s="2"/>
    </row>
    <row r="162" spans="1:1" x14ac:dyDescent="0.3">
      <c r="A162" s="2"/>
    </row>
    <row r="163" spans="1:1" x14ac:dyDescent="0.3">
      <c r="A163" s="2"/>
    </row>
    <row r="164" spans="1:1" x14ac:dyDescent="0.3">
      <c r="A164" s="2"/>
    </row>
    <row r="165" spans="1:1" x14ac:dyDescent="0.3">
      <c r="A165" s="2"/>
    </row>
    <row r="166" spans="1:1" x14ac:dyDescent="0.3">
      <c r="A166" s="2"/>
    </row>
    <row r="167" spans="1:1" x14ac:dyDescent="0.3">
      <c r="A167" s="2"/>
    </row>
    <row r="168" spans="1:1" x14ac:dyDescent="0.3">
      <c r="A168" s="2"/>
    </row>
    <row r="169" spans="1:1" x14ac:dyDescent="0.3">
      <c r="A169" s="2"/>
    </row>
    <row r="170" spans="1:1" x14ac:dyDescent="0.3">
      <c r="A170" s="2"/>
    </row>
    <row r="171" spans="1:1" x14ac:dyDescent="0.3">
      <c r="A171" s="2"/>
    </row>
    <row r="172" spans="1:1" x14ac:dyDescent="0.3">
      <c r="A172" s="2"/>
    </row>
    <row r="173" spans="1:1" x14ac:dyDescent="0.3">
      <c r="A173" s="2"/>
    </row>
    <row r="174" spans="1:1" x14ac:dyDescent="0.3">
      <c r="A174" s="2"/>
    </row>
    <row r="175" spans="1:1" x14ac:dyDescent="0.3">
      <c r="A175" s="2"/>
    </row>
    <row r="176" spans="1:1" x14ac:dyDescent="0.3">
      <c r="A176" s="2"/>
    </row>
    <row r="177" spans="1:1" x14ac:dyDescent="0.3">
      <c r="A177" s="2"/>
    </row>
    <row r="178" spans="1:1" x14ac:dyDescent="0.3">
      <c r="A178" s="2"/>
    </row>
    <row r="179" spans="1:1" x14ac:dyDescent="0.3">
      <c r="A179" s="2"/>
    </row>
    <row r="180" spans="1:1" x14ac:dyDescent="0.3">
      <c r="A180" s="2"/>
    </row>
    <row r="181" spans="1:1" x14ac:dyDescent="0.3">
      <c r="A181" s="2"/>
    </row>
    <row r="182" spans="1:1" x14ac:dyDescent="0.3">
      <c r="A182" s="2"/>
    </row>
    <row r="183" spans="1:1" x14ac:dyDescent="0.3">
      <c r="A183" s="2"/>
    </row>
    <row r="184" spans="1:1" x14ac:dyDescent="0.3">
      <c r="A184" s="2"/>
    </row>
    <row r="185" spans="1:1" x14ac:dyDescent="0.3">
      <c r="A185" s="2"/>
    </row>
    <row r="186" spans="1:1" x14ac:dyDescent="0.3">
      <c r="A186" s="2"/>
    </row>
    <row r="187" spans="1:1" x14ac:dyDescent="0.3">
      <c r="A187" s="2"/>
    </row>
    <row r="188" spans="1:1" x14ac:dyDescent="0.3">
      <c r="A188" s="2"/>
    </row>
    <row r="189" spans="1:1" x14ac:dyDescent="0.3">
      <c r="A189" s="2"/>
    </row>
    <row r="190" spans="1:1" x14ac:dyDescent="0.3">
      <c r="A190" s="2"/>
    </row>
    <row r="191" spans="1:1" x14ac:dyDescent="0.3">
      <c r="A191" s="2"/>
    </row>
    <row r="192" spans="1:1" x14ac:dyDescent="0.3">
      <c r="A192" s="2"/>
    </row>
    <row r="193" spans="1:1" x14ac:dyDescent="0.3">
      <c r="A193" s="2"/>
    </row>
    <row r="194" spans="1:1" x14ac:dyDescent="0.3">
      <c r="A194" s="2"/>
    </row>
    <row r="195" spans="1:1" x14ac:dyDescent="0.3">
      <c r="A195" s="2"/>
    </row>
    <row r="196" spans="1:1" x14ac:dyDescent="0.3">
      <c r="A196" s="2"/>
    </row>
    <row r="197" spans="1:1" x14ac:dyDescent="0.3">
      <c r="A197" s="2"/>
    </row>
    <row r="198" spans="1:1" x14ac:dyDescent="0.3">
      <c r="A198" s="2"/>
    </row>
    <row r="199" spans="1:1" x14ac:dyDescent="0.3">
      <c r="A199" s="2"/>
    </row>
    <row r="200" spans="1:1" x14ac:dyDescent="0.3">
      <c r="A200" s="2"/>
    </row>
    <row r="201" spans="1:1" x14ac:dyDescent="0.3">
      <c r="A201" s="2"/>
    </row>
    <row r="202" spans="1:1" x14ac:dyDescent="0.3">
      <c r="A202" s="2"/>
    </row>
    <row r="203" spans="1:1" x14ac:dyDescent="0.3">
      <c r="A203" s="2"/>
    </row>
    <row r="204" spans="1:1" x14ac:dyDescent="0.3">
      <c r="A204" s="2"/>
    </row>
    <row r="205" spans="1:1" x14ac:dyDescent="0.3">
      <c r="A205" s="2"/>
    </row>
    <row r="206" spans="1:1" x14ac:dyDescent="0.3">
      <c r="A206" s="2"/>
    </row>
    <row r="207" spans="1:1" x14ac:dyDescent="0.3">
      <c r="A207" s="2"/>
    </row>
    <row r="208" spans="1:1" x14ac:dyDescent="0.3">
      <c r="A208" s="2"/>
    </row>
    <row r="209" spans="1:1" x14ac:dyDescent="0.3">
      <c r="A209" s="2"/>
    </row>
    <row r="210" spans="1:1" x14ac:dyDescent="0.3">
      <c r="A210" s="2"/>
    </row>
    <row r="211" spans="1:1" x14ac:dyDescent="0.3">
      <c r="A211" s="2"/>
    </row>
    <row r="212" spans="1:1" x14ac:dyDescent="0.3">
      <c r="A212" s="2"/>
    </row>
    <row r="213" spans="1:1" x14ac:dyDescent="0.3">
      <c r="A213" s="2"/>
    </row>
    <row r="214" spans="1:1" x14ac:dyDescent="0.3">
      <c r="A214" s="2"/>
    </row>
    <row r="215" spans="1:1" x14ac:dyDescent="0.3">
      <c r="A215" s="2"/>
    </row>
    <row r="216" spans="1:1" x14ac:dyDescent="0.3">
      <c r="A216" s="2"/>
    </row>
    <row r="217" spans="1:1" x14ac:dyDescent="0.3">
      <c r="A217" s="46"/>
    </row>
  </sheetData>
  <mergeCells count="84">
    <mergeCell ref="U40:U43"/>
    <mergeCell ref="G41:G43"/>
    <mergeCell ref="H41:H43"/>
    <mergeCell ref="I41:S41"/>
    <mergeCell ref="I42:K42"/>
    <mergeCell ref="L42:M42"/>
    <mergeCell ref="N42:S42"/>
    <mergeCell ref="T40:T43"/>
    <mergeCell ref="R23:T23"/>
    <mergeCell ref="M29:Q29"/>
    <mergeCell ref="R29:T29"/>
    <mergeCell ref="R24:T24"/>
    <mergeCell ref="U23:V23"/>
    <mergeCell ref="U29:V29"/>
    <mergeCell ref="M25:Q25"/>
    <mergeCell ref="R25:T25"/>
    <mergeCell ref="R26:T26"/>
    <mergeCell ref="A40:A43"/>
    <mergeCell ref="B40:B43"/>
    <mergeCell ref="C40:C43"/>
    <mergeCell ref="D40:D43"/>
    <mergeCell ref="G40:S40"/>
    <mergeCell ref="F40:F43"/>
    <mergeCell ref="E40:E43"/>
    <mergeCell ref="A26:I26"/>
    <mergeCell ref="J26:L26"/>
    <mergeCell ref="M26:Q26"/>
    <mergeCell ref="B13:G13"/>
    <mergeCell ref="B12:G12"/>
    <mergeCell ref="A23:I23"/>
    <mergeCell ref="J23:L23"/>
    <mergeCell ref="M23:Q23"/>
    <mergeCell ref="A25:I25"/>
    <mergeCell ref="J25:L25"/>
    <mergeCell ref="U27:V27"/>
    <mergeCell ref="A28:I28"/>
    <mergeCell ref="J28:L28"/>
    <mergeCell ref="M28:Q28"/>
    <mergeCell ref="R28:T28"/>
    <mergeCell ref="U28:V28"/>
    <mergeCell ref="J27:L27"/>
    <mergeCell ref="M27:Q27"/>
    <mergeCell ref="R27:T27"/>
    <mergeCell ref="A27:I27"/>
    <mergeCell ref="M30:Q30"/>
    <mergeCell ref="R30:T30"/>
    <mergeCell ref="U30:V30"/>
    <mergeCell ref="A31:I31"/>
    <mergeCell ref="J31:L31"/>
    <mergeCell ref="M31:Q31"/>
    <mergeCell ref="R31:T31"/>
    <mergeCell ref="U31:V31"/>
    <mergeCell ref="A36:I36"/>
    <mergeCell ref="J36:L36"/>
    <mergeCell ref="J34:L34"/>
    <mergeCell ref="A35:I35"/>
    <mergeCell ref="J35:L35"/>
    <mergeCell ref="A33:I33"/>
    <mergeCell ref="J33:L33"/>
    <mergeCell ref="A32:I32"/>
    <mergeCell ref="J32:L32"/>
    <mergeCell ref="B14:G14"/>
    <mergeCell ref="B15:G15"/>
    <mergeCell ref="B17:G17"/>
    <mergeCell ref="A30:I30"/>
    <mergeCell ref="J30:L30"/>
    <mergeCell ref="A29:I29"/>
    <mergeCell ref="J29:L29"/>
    <mergeCell ref="A16:H16"/>
    <mergeCell ref="A24:F24"/>
    <mergeCell ref="G24:L24"/>
    <mergeCell ref="B19:G19"/>
    <mergeCell ref="B18:G18"/>
    <mergeCell ref="H2:P2"/>
    <mergeCell ref="A3:U3"/>
    <mergeCell ref="B5:G5"/>
    <mergeCell ref="B8:G8"/>
    <mergeCell ref="B11:G11"/>
    <mergeCell ref="B10:G10"/>
    <mergeCell ref="A6:H6"/>
    <mergeCell ref="B7:G7"/>
    <mergeCell ref="K6:L6"/>
    <mergeCell ref="K8:L8"/>
    <mergeCell ref="B9:H9"/>
  </mergeCells>
  <conditionalFormatting sqref="A36">
    <cfRule type="expression" dxfId="1" priority="1" stopIfTrue="1">
      <formula>IF(AND(#REF!,#REF!=2),TRUE,FALSE)</formula>
    </cfRule>
    <cfRule type="expression" dxfId="0" priority="2" stopIfTrue="1">
      <formula>IF(AND(#REF!,#REF!=2),FALSE,TRUE)</formula>
    </cfRule>
  </conditionalFormatting>
  <dataValidations count="1">
    <dataValidation type="list" allowBlank="1" showInputMessage="1" showErrorMessage="1" sqref="J23:L23 R28:T28 R30:T30 R24:T24" xr:uid="{549D9635-8E47-49DF-8DE5-C3F75DE3C802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Podillya Kredit</dc:creator>
  <cp:lastModifiedBy>Lenovo</cp:lastModifiedBy>
  <dcterms:created xsi:type="dcterms:W3CDTF">2022-09-06T09:11:54Z</dcterms:created>
  <dcterms:modified xsi:type="dcterms:W3CDTF">2026-10-15T06:43:38Z</dcterms:modified>
</cp:coreProperties>
</file>